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T90" i="4" l="1"/>
  <c r="AT91" i="4"/>
  <c r="AM90" i="4"/>
  <c r="AM91" i="4"/>
  <c r="AF90" i="4"/>
  <c r="AF91" i="4"/>
  <c r="Y90" i="4"/>
  <c r="Y91" i="4"/>
  <c r="AT44" i="10"/>
  <c r="AM44" i="10"/>
  <c r="AF44" i="10"/>
  <c r="Y44" i="10"/>
  <c r="AU44" i="10" s="1"/>
  <c r="R44" i="10"/>
  <c r="K44" i="10"/>
  <c r="R105" i="1"/>
  <c r="AT112" i="1"/>
  <c r="AU112" i="1" s="1"/>
  <c r="AM112" i="1"/>
  <c r="AF112" i="1"/>
  <c r="Y112" i="1"/>
  <c r="R112" i="1"/>
  <c r="K112" i="1"/>
  <c r="AT46" i="1" l="1"/>
  <c r="AM46" i="1"/>
  <c r="AF46" i="1"/>
  <c r="Y46" i="1"/>
  <c r="R46" i="1"/>
  <c r="K46" i="1"/>
  <c r="AT48" i="1"/>
  <c r="AM48" i="1"/>
  <c r="AF48" i="1"/>
  <c r="R48" i="1"/>
  <c r="K48" i="1"/>
  <c r="AT47" i="1"/>
  <c r="AM47" i="1"/>
  <c r="AF47" i="1"/>
  <c r="Y47" i="1"/>
  <c r="R47" i="1"/>
  <c r="K47" i="1"/>
  <c r="AU47" i="1" l="1"/>
  <c r="AU48" i="1"/>
  <c r="AU46" i="1"/>
  <c r="AT8" i="5"/>
  <c r="AR8" i="5"/>
  <c r="AP8" i="5"/>
  <c r="AO8" i="5"/>
  <c r="AN8" i="5"/>
  <c r="AK8" i="5"/>
  <c r="AI8" i="5"/>
  <c r="AH8" i="5"/>
  <c r="AG8" i="5"/>
  <c r="AD8" i="5"/>
  <c r="AB8" i="5"/>
  <c r="AA8" i="5"/>
  <c r="Z8" i="5"/>
  <c r="Y8" i="5"/>
  <c r="W8" i="5"/>
  <c r="U8" i="5"/>
  <c r="T8" i="5"/>
  <c r="S8" i="5"/>
  <c r="R8" i="5"/>
  <c r="P8" i="5"/>
  <c r="N8" i="5"/>
  <c r="M8" i="5"/>
  <c r="L8" i="5"/>
  <c r="K8" i="5"/>
  <c r="I8" i="5"/>
  <c r="F8" i="5"/>
  <c r="G8" i="5"/>
  <c r="E8" i="5"/>
  <c r="AU7" i="6"/>
  <c r="AT7" i="6"/>
  <c r="AR7" i="6"/>
  <c r="AP7" i="6"/>
  <c r="AO7" i="6"/>
  <c r="AN7" i="6"/>
  <c r="AM7" i="6"/>
  <c r="AK7" i="6"/>
  <c r="AI7" i="6"/>
  <c r="AH7" i="6"/>
  <c r="AG7" i="6"/>
  <c r="AF7" i="6"/>
  <c r="AD7" i="6"/>
  <c r="AB7" i="6"/>
  <c r="AA7" i="6"/>
  <c r="Z7" i="6"/>
  <c r="Y7" i="6"/>
  <c r="W7" i="6"/>
  <c r="U7" i="6"/>
  <c r="T7" i="6"/>
  <c r="S7" i="6"/>
  <c r="R7" i="6"/>
  <c r="P7" i="6"/>
  <c r="N7" i="6"/>
  <c r="M7" i="6"/>
  <c r="L7" i="6"/>
  <c r="K7" i="6"/>
  <c r="I7" i="6"/>
  <c r="F7" i="6"/>
  <c r="G7" i="6"/>
  <c r="E7" i="6"/>
  <c r="AU154" i="4"/>
  <c r="AT154" i="4"/>
  <c r="AR154" i="4"/>
  <c r="AP154" i="4"/>
  <c r="AO154" i="4"/>
  <c r="AN154" i="4"/>
  <c r="AM154" i="4"/>
  <c r="AK154" i="4"/>
  <c r="AI154" i="4"/>
  <c r="AH154" i="4"/>
  <c r="AG154" i="4"/>
  <c r="AF154" i="4"/>
  <c r="AD154" i="4"/>
  <c r="AB154" i="4"/>
  <c r="AA154" i="4"/>
  <c r="Z154" i="4"/>
  <c r="Y154" i="4"/>
  <c r="W154" i="4"/>
  <c r="U154" i="4"/>
  <c r="T154" i="4"/>
  <c r="S154" i="4"/>
  <c r="R154" i="4"/>
  <c r="P154" i="4"/>
  <c r="N154" i="4"/>
  <c r="M154" i="4"/>
  <c r="L154" i="4"/>
  <c r="K154" i="4"/>
  <c r="I154" i="4"/>
  <c r="F154" i="4"/>
  <c r="G154" i="4"/>
  <c r="E154" i="4"/>
  <c r="AT125" i="4"/>
  <c r="AR125" i="4"/>
  <c r="AP125" i="4"/>
  <c r="AO125" i="4"/>
  <c r="AN125" i="4"/>
  <c r="AM125" i="4"/>
  <c r="AK125" i="4"/>
  <c r="AI125" i="4"/>
  <c r="AH125" i="4"/>
  <c r="AG125" i="4"/>
  <c r="AF125" i="4"/>
  <c r="AD125" i="4"/>
  <c r="Z125" i="4"/>
  <c r="AA125" i="4"/>
  <c r="AB125" i="4"/>
  <c r="Y125" i="4"/>
  <c r="W125" i="4"/>
  <c r="S125" i="4"/>
  <c r="T125" i="4"/>
  <c r="U125" i="4"/>
  <c r="P125" i="4"/>
  <c r="L125" i="4"/>
  <c r="M125" i="4"/>
  <c r="N125" i="4"/>
  <c r="I125" i="4"/>
  <c r="F125" i="4"/>
  <c r="G125" i="4"/>
  <c r="E125" i="4"/>
  <c r="AU116" i="4"/>
  <c r="AS116" i="4"/>
  <c r="AR116" i="4"/>
  <c r="AN116" i="4"/>
  <c r="AO116" i="4"/>
  <c r="AP116" i="4"/>
  <c r="AM116" i="4"/>
  <c r="AK116" i="4"/>
  <c r="AG116" i="4"/>
  <c r="AH116" i="4"/>
  <c r="AI116" i="4"/>
  <c r="AF116" i="4"/>
  <c r="AD116" i="4"/>
  <c r="Z116" i="4"/>
  <c r="AA116" i="4"/>
  <c r="AB116" i="4"/>
  <c r="Y116" i="4"/>
  <c r="W116" i="4"/>
  <c r="S116" i="4"/>
  <c r="T116" i="4"/>
  <c r="U116" i="4"/>
  <c r="R116" i="4"/>
  <c r="P116" i="4"/>
  <c r="L116" i="4"/>
  <c r="M116" i="4"/>
  <c r="N116" i="4"/>
  <c r="K116" i="4"/>
  <c r="I116" i="4"/>
  <c r="F116" i="4"/>
  <c r="G116" i="4"/>
  <c r="E116" i="4"/>
  <c r="AT47" i="10"/>
  <c r="AM47" i="10"/>
  <c r="AF47" i="10"/>
  <c r="Y47" i="10"/>
  <c r="R47" i="10"/>
  <c r="K47" i="10"/>
  <c r="AT41" i="10"/>
  <c r="AM41" i="10"/>
  <c r="AF41" i="10"/>
  <c r="Y41" i="10"/>
  <c r="R41" i="10"/>
  <c r="K41" i="10"/>
  <c r="AT10" i="6"/>
  <c r="AU10" i="6" s="1"/>
  <c r="AM10" i="6"/>
  <c r="AF10" i="6"/>
  <c r="Y10" i="6"/>
  <c r="R10" i="6"/>
  <c r="K10" i="6"/>
  <c r="AU9" i="6"/>
  <c r="AT9" i="6"/>
  <c r="AM9" i="6"/>
  <c r="AF9" i="6"/>
  <c r="Y9" i="6"/>
  <c r="R9" i="6"/>
  <c r="AT17" i="6"/>
  <c r="AM17" i="6"/>
  <c r="AF17" i="6"/>
  <c r="Y17" i="6"/>
  <c r="R17" i="6"/>
  <c r="K17" i="6"/>
  <c r="AT15" i="6"/>
  <c r="AM15" i="6"/>
  <c r="AF15" i="6"/>
  <c r="Y15" i="6"/>
  <c r="R15" i="6"/>
  <c r="K15" i="6"/>
  <c r="AT13" i="6"/>
  <c r="AM13" i="6"/>
  <c r="AF13" i="6"/>
  <c r="Y13" i="6"/>
  <c r="R13" i="6"/>
  <c r="K13" i="6"/>
  <c r="AT153" i="4"/>
  <c r="AM153" i="4"/>
  <c r="AF153" i="4"/>
  <c r="Y153" i="4"/>
  <c r="R153" i="4"/>
  <c r="K153" i="4"/>
  <c r="AT54" i="4"/>
  <c r="AM54" i="4"/>
  <c r="AF54" i="4"/>
  <c r="Y54" i="4"/>
  <c r="R54" i="4"/>
  <c r="K54" i="4"/>
  <c r="AU41" i="10" l="1"/>
  <c r="AU47" i="10"/>
  <c r="AU17" i="6"/>
  <c r="AU15" i="6"/>
  <c r="AU13" i="6"/>
  <c r="AU153" i="4"/>
  <c r="AU54" i="4"/>
  <c r="AT64" i="1" l="1"/>
  <c r="AM64" i="1"/>
  <c r="AF64" i="1"/>
  <c r="Y64" i="1"/>
  <c r="R64" i="1"/>
  <c r="K64" i="1"/>
  <c r="AT61" i="1"/>
  <c r="AM61" i="1"/>
  <c r="AF61" i="1"/>
  <c r="Y61" i="1"/>
  <c r="R61" i="1"/>
  <c r="K61" i="1"/>
  <c r="AF105" i="1"/>
  <c r="AS7" i="4"/>
  <c r="AR7" i="4"/>
  <c r="AP7" i="4"/>
  <c r="AO7" i="4"/>
  <c r="AN7" i="4"/>
  <c r="AL7" i="4"/>
  <c r="AK7" i="4"/>
  <c r="AI7" i="4"/>
  <c r="AH7" i="4"/>
  <c r="AG7" i="4"/>
  <c r="AE7" i="4"/>
  <c r="AD7" i="4"/>
  <c r="AB7" i="4"/>
  <c r="AA7" i="4"/>
  <c r="Z7" i="4"/>
  <c r="X7" i="4"/>
  <c r="W7" i="4"/>
  <c r="U7" i="4"/>
  <c r="T7" i="4"/>
  <c r="S7" i="4"/>
  <c r="Q7" i="4"/>
  <c r="P7" i="4"/>
  <c r="N7" i="4"/>
  <c r="M7" i="4"/>
  <c r="G7" i="4"/>
  <c r="I7" i="4"/>
  <c r="J7" i="4"/>
  <c r="AU64" i="1" l="1"/>
  <c r="AU61" i="1"/>
  <c r="Y55" i="1"/>
  <c r="E10" i="5"/>
  <c r="K182" i="4"/>
  <c r="AT161" i="4" l="1"/>
  <c r="AT160" i="4"/>
  <c r="AM161" i="4"/>
  <c r="AM160" i="4"/>
  <c r="AF161" i="4"/>
  <c r="AF160" i="4"/>
  <c r="Y160" i="4"/>
  <c r="Y161" i="4"/>
  <c r="K160" i="4"/>
  <c r="K161" i="4"/>
  <c r="R160" i="4"/>
  <c r="R161" i="4"/>
  <c r="AU160" i="4" l="1"/>
  <c r="AU161" i="4"/>
  <c r="K87" i="4"/>
  <c r="R103" i="1"/>
  <c r="R104" i="1"/>
  <c r="K103" i="1"/>
  <c r="R102" i="1" l="1"/>
  <c r="R24" i="1"/>
  <c r="L21" i="1"/>
  <c r="R21" i="1" s="1"/>
  <c r="K66" i="1"/>
  <c r="K39" i="1" l="1"/>
  <c r="K40" i="1"/>
  <c r="K41" i="1"/>
  <c r="R39" i="1"/>
  <c r="R40" i="1"/>
  <c r="R41" i="1"/>
  <c r="Y37" i="1"/>
  <c r="K36" i="1"/>
  <c r="K37" i="1"/>
  <c r="Y36" i="1"/>
  <c r="Y35" i="1"/>
  <c r="K35" i="1"/>
  <c r="Y33" i="1"/>
  <c r="K33" i="1"/>
  <c r="Y23" i="6" l="1"/>
  <c r="K23" i="6"/>
  <c r="R86" i="4"/>
  <c r="K86" i="4"/>
  <c r="Y104" i="1"/>
  <c r="R28" i="1"/>
  <c r="K28" i="1"/>
  <c r="R15" i="1"/>
  <c r="K15" i="1"/>
  <c r="Y171" i="4"/>
  <c r="R172" i="4"/>
  <c r="K171" i="4"/>
  <c r="AT78" i="4" l="1"/>
  <c r="AM78" i="4"/>
  <c r="AF78" i="4"/>
  <c r="Y78" i="4"/>
  <c r="R78" i="4"/>
  <c r="K78" i="4"/>
  <c r="K100" i="4"/>
  <c r="K101" i="4"/>
  <c r="R100" i="4"/>
  <c r="R101" i="4"/>
  <c r="R102" i="4"/>
  <c r="AT100" i="4"/>
  <c r="AT101" i="4"/>
  <c r="AT102" i="4"/>
  <c r="AM100" i="4"/>
  <c r="AM101" i="4"/>
  <c r="AM102" i="4"/>
  <c r="AF100" i="4"/>
  <c r="AF101" i="4"/>
  <c r="AF102" i="4"/>
  <c r="Y100" i="4"/>
  <c r="Y101" i="4"/>
  <c r="Y102" i="4"/>
  <c r="E72" i="4"/>
  <c r="K65" i="4"/>
  <c r="Y65" i="4"/>
  <c r="AU78" i="4" l="1"/>
  <c r="R158" i="4"/>
  <c r="Y51" i="1" l="1"/>
  <c r="K51" i="1"/>
  <c r="AF76" i="4" l="1"/>
  <c r="K76" i="4"/>
  <c r="R76" i="4"/>
  <c r="Y22" i="1" l="1"/>
  <c r="R23" i="1"/>
  <c r="K22" i="1"/>
  <c r="K23" i="1"/>
  <c r="R67" i="4"/>
  <c r="R68" i="4"/>
  <c r="R69" i="4"/>
  <c r="R70" i="4"/>
  <c r="K67" i="4"/>
  <c r="K68" i="4"/>
  <c r="K69" i="4"/>
  <c r="K70" i="4"/>
  <c r="K71" i="4"/>
  <c r="K72" i="4"/>
  <c r="R33" i="4" l="1"/>
  <c r="Y33" i="4"/>
  <c r="Y82" i="1" l="1"/>
  <c r="Y88" i="1"/>
  <c r="Y89" i="1"/>
  <c r="K85" i="1"/>
  <c r="K86" i="1"/>
  <c r="K87" i="1"/>
  <c r="K88" i="1"/>
  <c r="R82" i="1"/>
  <c r="R81" i="1"/>
  <c r="K81" i="1"/>
  <c r="Y81" i="1"/>
  <c r="AF81" i="1"/>
  <c r="AM81" i="1"/>
  <c r="AT81" i="1"/>
  <c r="K82" i="1"/>
  <c r="AF82" i="1"/>
  <c r="AM82" i="1"/>
  <c r="AT82" i="1"/>
  <c r="K83" i="1"/>
  <c r="R83" i="1"/>
  <c r="Y83" i="1"/>
  <c r="AF83" i="1"/>
  <c r="AM83" i="1"/>
  <c r="AT83" i="1"/>
  <c r="K84" i="1"/>
  <c r="R84" i="1"/>
  <c r="Y84" i="1"/>
  <c r="AF84" i="1"/>
  <c r="AM84" i="1"/>
  <c r="AT84" i="1"/>
  <c r="L87" i="1"/>
  <c r="R87" i="1" s="1"/>
  <c r="R85" i="1"/>
  <c r="Y85" i="1"/>
  <c r="AF85" i="1"/>
  <c r="AM85" i="1"/>
  <c r="AT85" i="1"/>
  <c r="R86" i="1"/>
  <c r="Y86" i="1"/>
  <c r="AF86" i="1"/>
  <c r="AM86" i="1"/>
  <c r="AT86" i="1"/>
  <c r="Y87" i="1"/>
  <c r="AF87" i="1"/>
  <c r="AM87" i="1"/>
  <c r="AT87" i="1"/>
  <c r="R88" i="1"/>
  <c r="AF88" i="1"/>
  <c r="AM88" i="1"/>
  <c r="AT88" i="1"/>
  <c r="K89" i="1"/>
  <c r="R89" i="1"/>
  <c r="AF89" i="1"/>
  <c r="AM89" i="1"/>
  <c r="AT89" i="1"/>
  <c r="K90" i="1"/>
  <c r="R90" i="1"/>
  <c r="Y90" i="1"/>
  <c r="AF90" i="1"/>
  <c r="AM90" i="1"/>
  <c r="AT90" i="1"/>
  <c r="AU87" i="1" l="1"/>
  <c r="AU86" i="1"/>
  <c r="AU85" i="1"/>
  <c r="AU82" i="1"/>
  <c r="AU90" i="1"/>
  <c r="AU88" i="1"/>
  <c r="AU83" i="1"/>
  <c r="AU89" i="1"/>
  <c r="AU84" i="1"/>
  <c r="AU81" i="1"/>
  <c r="K144" i="4" l="1"/>
  <c r="R62" i="4"/>
  <c r="K62" i="4"/>
  <c r="K101" i="1"/>
  <c r="K50" i="1"/>
  <c r="R27" i="1"/>
  <c r="K27" i="1"/>
  <c r="K18" i="1"/>
  <c r="Y18" i="1"/>
  <c r="AT19" i="1"/>
  <c r="AM19" i="1"/>
  <c r="AF19" i="1"/>
  <c r="Y19" i="1"/>
  <c r="R19" i="1"/>
  <c r="K19" i="1"/>
  <c r="AU19" i="1" l="1"/>
  <c r="K113" i="1" l="1"/>
  <c r="K44" i="4" l="1"/>
  <c r="Y44" i="4"/>
  <c r="Y75" i="4"/>
  <c r="K75" i="4"/>
  <c r="K104" i="1" l="1"/>
  <c r="R97" i="4" l="1"/>
  <c r="R98" i="4"/>
  <c r="K98" i="4"/>
  <c r="AT17" i="4" l="1"/>
  <c r="AM17" i="4"/>
  <c r="AF17" i="4"/>
  <c r="Y17" i="4"/>
  <c r="R17" i="4"/>
  <c r="K17" i="4"/>
  <c r="AU17" i="4" l="1"/>
  <c r="K91" i="1"/>
  <c r="Y74" i="1"/>
  <c r="Y75" i="1"/>
  <c r="Y76" i="1"/>
  <c r="Y77" i="1"/>
  <c r="K75" i="1"/>
  <c r="K76" i="1"/>
  <c r="K77" i="1"/>
  <c r="E106" i="1" l="1"/>
  <c r="E34" i="4" l="1"/>
  <c r="E7" i="4" s="1"/>
  <c r="AT29" i="10" l="1"/>
  <c r="AM29" i="10"/>
  <c r="AF29" i="10"/>
  <c r="Y29" i="10"/>
  <c r="R29" i="10"/>
  <c r="K29" i="10"/>
  <c r="K94" i="1"/>
  <c r="K95" i="1"/>
  <c r="AT53" i="1"/>
  <c r="AF53" i="1"/>
  <c r="Y53" i="1"/>
  <c r="AU29" i="10" l="1"/>
  <c r="AM11" i="1"/>
  <c r="Y11" i="1"/>
  <c r="Y10" i="4"/>
  <c r="Y11" i="4"/>
  <c r="Y12" i="4"/>
  <c r="Y13" i="4"/>
  <c r="F13" i="4"/>
  <c r="F7" i="4" s="1"/>
  <c r="K11" i="4"/>
  <c r="K12" i="4"/>
  <c r="R176" i="4"/>
  <c r="R177" i="4"/>
  <c r="R175" i="4"/>
  <c r="Y175" i="4"/>
  <c r="I132" i="4"/>
  <c r="AT182" i="4"/>
  <c r="AM182" i="4"/>
  <c r="AF182" i="4"/>
  <c r="Y182" i="4"/>
  <c r="AT163" i="4"/>
  <c r="AM163" i="4"/>
  <c r="AF163" i="4"/>
  <c r="Y163" i="4"/>
  <c r="R163" i="4"/>
  <c r="K163" i="4"/>
  <c r="AT52" i="4"/>
  <c r="AM52" i="4"/>
  <c r="AF52" i="4"/>
  <c r="Y52" i="4"/>
  <c r="R52" i="4"/>
  <c r="K52" i="4"/>
  <c r="AT50" i="4"/>
  <c r="AM50" i="4"/>
  <c r="AF50" i="4"/>
  <c r="Y50" i="4"/>
  <c r="R50" i="4"/>
  <c r="K50" i="4"/>
  <c r="AT48" i="4"/>
  <c r="AM48" i="4"/>
  <c r="AF48" i="4"/>
  <c r="Y48" i="4"/>
  <c r="R48" i="4"/>
  <c r="K48" i="4"/>
  <c r="AU18" i="4"/>
  <c r="AT151" i="4"/>
  <c r="AM151" i="4"/>
  <c r="AF151" i="4"/>
  <c r="Y151" i="4"/>
  <c r="R151" i="4"/>
  <c r="K151" i="4"/>
  <c r="AT149" i="4"/>
  <c r="AM149" i="4"/>
  <c r="AF149" i="4"/>
  <c r="Y149" i="4"/>
  <c r="R149" i="4"/>
  <c r="K149" i="4"/>
  <c r="AT147" i="4"/>
  <c r="AM147" i="4"/>
  <c r="AF147" i="4"/>
  <c r="Y147" i="4"/>
  <c r="R147" i="4"/>
  <c r="K147" i="4"/>
  <c r="AT140" i="4"/>
  <c r="AM140" i="4"/>
  <c r="AF140" i="4"/>
  <c r="Y140" i="4"/>
  <c r="R140" i="4"/>
  <c r="K140" i="4"/>
  <c r="AT129" i="4"/>
  <c r="AM129" i="4"/>
  <c r="AF129" i="4"/>
  <c r="Y129" i="4"/>
  <c r="R129" i="4"/>
  <c r="K129" i="4"/>
  <c r="AT127" i="4"/>
  <c r="AM127" i="4"/>
  <c r="AF127" i="4"/>
  <c r="Y127" i="4"/>
  <c r="R127" i="4"/>
  <c r="K127" i="4"/>
  <c r="AT124" i="4"/>
  <c r="AM124" i="4"/>
  <c r="AF124" i="4"/>
  <c r="Y124" i="4"/>
  <c r="R124" i="4"/>
  <c r="K124" i="4"/>
  <c r="AT122" i="4"/>
  <c r="AM122" i="4"/>
  <c r="AF122" i="4"/>
  <c r="Y122" i="4"/>
  <c r="R122" i="4"/>
  <c r="K122" i="4"/>
  <c r="AT120" i="4"/>
  <c r="AM120" i="4"/>
  <c r="AF120" i="4"/>
  <c r="Y120" i="4"/>
  <c r="R120" i="4"/>
  <c r="K120" i="4"/>
  <c r="AT118" i="4"/>
  <c r="AM118" i="4"/>
  <c r="AF118" i="4"/>
  <c r="Y118" i="4"/>
  <c r="R118" i="4"/>
  <c r="K118" i="4"/>
  <c r="AT115" i="4"/>
  <c r="AM115" i="4"/>
  <c r="AF115" i="4"/>
  <c r="Y115" i="4"/>
  <c r="R115" i="4"/>
  <c r="K115" i="4"/>
  <c r="AT113" i="4"/>
  <c r="AM113" i="4"/>
  <c r="AF113" i="4"/>
  <c r="Y113" i="4"/>
  <c r="R113" i="4"/>
  <c r="K113" i="4"/>
  <c r="AT111" i="4"/>
  <c r="AM111" i="4"/>
  <c r="AF111" i="4"/>
  <c r="Y111" i="4"/>
  <c r="R111" i="4"/>
  <c r="K111" i="4"/>
  <c r="AT81" i="4"/>
  <c r="AM81" i="4"/>
  <c r="AF81" i="4"/>
  <c r="Y81" i="4"/>
  <c r="R81" i="4"/>
  <c r="K81" i="4"/>
  <c r="AT127" i="1"/>
  <c r="AM127" i="1"/>
  <c r="AF127" i="1"/>
  <c r="Y127" i="1"/>
  <c r="R127" i="1"/>
  <c r="K127" i="1"/>
  <c r="K116" i="1"/>
  <c r="AT116" i="1"/>
  <c r="AM116" i="1"/>
  <c r="AF116" i="1"/>
  <c r="Y116" i="1"/>
  <c r="R116" i="1"/>
  <c r="AM91" i="1"/>
  <c r="AM92" i="1"/>
  <c r="AM93" i="1"/>
  <c r="AT66" i="1"/>
  <c r="AM66" i="1"/>
  <c r="AF66" i="1"/>
  <c r="Y49" i="1"/>
  <c r="AF49" i="1"/>
  <c r="AM49" i="1"/>
  <c r="AT49" i="1"/>
  <c r="Y50" i="1"/>
  <c r="AF50" i="1"/>
  <c r="AM50" i="1"/>
  <c r="AT50" i="1"/>
  <c r="AF51" i="1"/>
  <c r="AM51" i="1"/>
  <c r="AT51" i="1"/>
  <c r="Y52" i="1"/>
  <c r="AF52" i="1"/>
  <c r="AM52" i="1"/>
  <c r="AT52" i="1"/>
  <c r="Y42" i="1"/>
  <c r="AF42" i="1"/>
  <c r="AM42" i="1"/>
  <c r="AT42" i="1"/>
  <c r="Y43" i="1"/>
  <c r="AF43" i="1"/>
  <c r="AM43" i="1"/>
  <c r="AT43" i="1"/>
  <c r="Y44" i="1"/>
  <c r="AF44" i="1"/>
  <c r="AM44" i="1"/>
  <c r="AT44" i="1"/>
  <c r="Y45" i="1"/>
  <c r="AF45" i="1"/>
  <c r="AM45" i="1"/>
  <c r="AT45" i="1"/>
  <c r="R33" i="1"/>
  <c r="AF33" i="1"/>
  <c r="AM33" i="1"/>
  <c r="AT33" i="1"/>
  <c r="R34" i="1"/>
  <c r="Y34" i="1"/>
  <c r="AF34" i="1"/>
  <c r="AM34" i="1"/>
  <c r="AT34" i="1"/>
  <c r="R35" i="1"/>
  <c r="AF35" i="1"/>
  <c r="AM35" i="1"/>
  <c r="AT35" i="1"/>
  <c r="R36" i="1"/>
  <c r="AF36" i="1"/>
  <c r="AM36" i="1"/>
  <c r="AT36" i="1"/>
  <c r="R37" i="1"/>
  <c r="AF37" i="1"/>
  <c r="AM37" i="1"/>
  <c r="AT37" i="1"/>
  <c r="R38" i="1"/>
  <c r="Y38" i="1"/>
  <c r="AF38" i="1"/>
  <c r="AM38" i="1"/>
  <c r="AT38" i="1"/>
  <c r="Y39" i="1"/>
  <c r="AF39" i="1"/>
  <c r="AM39" i="1"/>
  <c r="AT39" i="1"/>
  <c r="Y40" i="1"/>
  <c r="AF40" i="1"/>
  <c r="AM40" i="1"/>
  <c r="AT40" i="1"/>
  <c r="Y41" i="1"/>
  <c r="AF41" i="1"/>
  <c r="AM41" i="1"/>
  <c r="AT41" i="1"/>
  <c r="AT26" i="1"/>
  <c r="AM26" i="1"/>
  <c r="AF26" i="1"/>
  <c r="Y26" i="1"/>
  <c r="R26" i="1"/>
  <c r="K14" i="1"/>
  <c r="K13" i="1"/>
  <c r="AT14" i="1"/>
  <c r="AM14" i="1"/>
  <c r="AF14" i="1"/>
  <c r="Y14" i="1"/>
  <c r="R14" i="1"/>
  <c r="AT13" i="1"/>
  <c r="AM13" i="1"/>
  <c r="AF13" i="1"/>
  <c r="Y13" i="1"/>
  <c r="R13" i="1"/>
  <c r="K85" i="4"/>
  <c r="R12" i="4"/>
  <c r="R101" i="1"/>
  <c r="S101" i="1"/>
  <c r="K102" i="1"/>
  <c r="K67" i="1"/>
  <c r="L67" i="1"/>
  <c r="R67" i="1" s="1"/>
  <c r="S67" i="1"/>
  <c r="Y67" i="1" s="1"/>
  <c r="K43" i="1"/>
  <c r="M43" i="1"/>
  <c r="L43" i="1" s="1"/>
  <c r="R43" i="1" s="1"/>
  <c r="K44" i="1"/>
  <c r="M44" i="1"/>
  <c r="L44" i="1" s="1"/>
  <c r="R44" i="1" s="1"/>
  <c r="K45" i="1"/>
  <c r="M45" i="1"/>
  <c r="L45" i="1" s="1"/>
  <c r="R45" i="1" s="1"/>
  <c r="AU11" i="1" l="1"/>
  <c r="AU115" i="4"/>
  <c r="AU120" i="4"/>
  <c r="AU147" i="4"/>
  <c r="AU52" i="4"/>
  <c r="AU129" i="4"/>
  <c r="AU149" i="4"/>
  <c r="AU113" i="4"/>
  <c r="AU50" i="4"/>
  <c r="AU122" i="4"/>
  <c r="AU151" i="4"/>
  <c r="AU111" i="4"/>
  <c r="AU118" i="4"/>
  <c r="AU48" i="4"/>
  <c r="AU81" i="4"/>
  <c r="AU127" i="4"/>
  <c r="AU124" i="4"/>
  <c r="AU140" i="4"/>
  <c r="AU163" i="4"/>
  <c r="AU116" i="1"/>
  <c r="AU43" i="1"/>
  <c r="AU45" i="1"/>
  <c r="AU127" i="1"/>
  <c r="AU13" i="1"/>
  <c r="AU44" i="1"/>
  <c r="AU14" i="1"/>
  <c r="K132" i="4"/>
  <c r="AT19" i="6" l="1"/>
  <c r="AM19" i="6"/>
  <c r="AF19" i="6"/>
  <c r="Y19" i="6"/>
  <c r="R19" i="6"/>
  <c r="K19" i="6"/>
  <c r="L18" i="1"/>
  <c r="AU19" i="6" l="1"/>
  <c r="AT45" i="10"/>
  <c r="AM45" i="10"/>
  <c r="AF45" i="10"/>
  <c r="Y45" i="10"/>
  <c r="R45" i="10"/>
  <c r="K45" i="10"/>
  <c r="AT39" i="10"/>
  <c r="AM39" i="10"/>
  <c r="AF39" i="10"/>
  <c r="Y39" i="10"/>
  <c r="R39" i="10"/>
  <c r="K39" i="10"/>
  <c r="AT37" i="10"/>
  <c r="AM37" i="10"/>
  <c r="AF37" i="10"/>
  <c r="Y37" i="10"/>
  <c r="R37" i="10"/>
  <c r="K37" i="10"/>
  <c r="AT35" i="10"/>
  <c r="AM35" i="10"/>
  <c r="AF35" i="10"/>
  <c r="Y35" i="10"/>
  <c r="R35" i="10"/>
  <c r="K35" i="10"/>
  <c r="AT32" i="10"/>
  <c r="AM32" i="10"/>
  <c r="AF32" i="10"/>
  <c r="Y32" i="10"/>
  <c r="R32" i="10"/>
  <c r="K32" i="10"/>
  <c r="AT30" i="10"/>
  <c r="AM30" i="10"/>
  <c r="AF30" i="10"/>
  <c r="Y30" i="10"/>
  <c r="R30" i="10"/>
  <c r="K30" i="10"/>
  <c r="AT25" i="10"/>
  <c r="AM25" i="10"/>
  <c r="AF25" i="10"/>
  <c r="Y25" i="10"/>
  <c r="R25" i="10"/>
  <c r="K25" i="10"/>
  <c r="AT23" i="10"/>
  <c r="AM23" i="10"/>
  <c r="AF23" i="10"/>
  <c r="Y23" i="10"/>
  <c r="R23" i="10"/>
  <c r="K23" i="10"/>
  <c r="AT21" i="10"/>
  <c r="AM21" i="10"/>
  <c r="AF21" i="10"/>
  <c r="Y21" i="10"/>
  <c r="R21" i="10"/>
  <c r="K21" i="10"/>
  <c r="AT18" i="10"/>
  <c r="AM18" i="10"/>
  <c r="AF18" i="10"/>
  <c r="Y18" i="10"/>
  <c r="R18" i="10"/>
  <c r="K18" i="10"/>
  <c r="AT16" i="10"/>
  <c r="AM16" i="10"/>
  <c r="AF16" i="10"/>
  <c r="Y16" i="10"/>
  <c r="R16" i="10"/>
  <c r="K16" i="10"/>
  <c r="AT13" i="10"/>
  <c r="AM13" i="10"/>
  <c r="AF13" i="10"/>
  <c r="Y13" i="10"/>
  <c r="R13" i="10"/>
  <c r="K13" i="10"/>
  <c r="AT11" i="10"/>
  <c r="AM11" i="10"/>
  <c r="AF11" i="10"/>
  <c r="Y11" i="10"/>
  <c r="R11" i="10"/>
  <c r="K11" i="10"/>
  <c r="AT10" i="10"/>
  <c r="AM10" i="10"/>
  <c r="AF10" i="10"/>
  <c r="Y10" i="10"/>
  <c r="R10" i="10"/>
  <c r="K10" i="10"/>
  <c r="AT14" i="5"/>
  <c r="AM14" i="5"/>
  <c r="AF14" i="5"/>
  <c r="Y14" i="5"/>
  <c r="R14" i="5"/>
  <c r="K14" i="5"/>
  <c r="AT13" i="5"/>
  <c r="AM13" i="5"/>
  <c r="AM8" i="5" s="1"/>
  <c r="AF13" i="5"/>
  <c r="AF8" i="5" s="1"/>
  <c r="Y13" i="5"/>
  <c r="R13" i="5"/>
  <c r="K13" i="5"/>
  <c r="AT11" i="5"/>
  <c r="AM11" i="5"/>
  <c r="AF11" i="5"/>
  <c r="Y11" i="5"/>
  <c r="R11" i="5"/>
  <c r="K11" i="5"/>
  <c r="AT10" i="5"/>
  <c r="AM10" i="5"/>
  <c r="AF10" i="5"/>
  <c r="Y10" i="5"/>
  <c r="R10" i="5"/>
  <c r="K10" i="5"/>
  <c r="AT26" i="6"/>
  <c r="AM26" i="6"/>
  <c r="AF26" i="6"/>
  <c r="Y26" i="6"/>
  <c r="R26" i="6"/>
  <c r="K26" i="6"/>
  <c r="AT25" i="6"/>
  <c r="AM25" i="6"/>
  <c r="AF25" i="6"/>
  <c r="Y25" i="6"/>
  <c r="R25" i="6"/>
  <c r="K25" i="6"/>
  <c r="AT21" i="6"/>
  <c r="AM21" i="6"/>
  <c r="AF21" i="6"/>
  <c r="Y21" i="6"/>
  <c r="R21" i="6"/>
  <c r="K21" i="6"/>
  <c r="AT11" i="6"/>
  <c r="AM11" i="6"/>
  <c r="AF11" i="6"/>
  <c r="Y11" i="6"/>
  <c r="R11" i="6"/>
  <c r="K11" i="6"/>
  <c r="AU18" i="10" l="1"/>
  <c r="AU37" i="10"/>
  <c r="AU23" i="10"/>
  <c r="AU35" i="10"/>
  <c r="AU30" i="10"/>
  <c r="AU32" i="10"/>
  <c r="AU45" i="10"/>
  <c r="AU25" i="10"/>
  <c r="AU39" i="10"/>
  <c r="AU33" i="10" s="1"/>
  <c r="AU21" i="10"/>
  <c r="AU16" i="10"/>
  <c r="AU26" i="6"/>
  <c r="AU11" i="6"/>
  <c r="AU21" i="6"/>
  <c r="AU25" i="6"/>
  <c r="AU13" i="10"/>
  <c r="AU10" i="10"/>
  <c r="AU11" i="10"/>
  <c r="AU13" i="5"/>
  <c r="AU8" i="5" s="1"/>
  <c r="AU10" i="5"/>
  <c r="AU11" i="5"/>
  <c r="AU14" i="5"/>
  <c r="L51" i="1"/>
  <c r="R51" i="1" s="1"/>
  <c r="AU51" i="1" s="1"/>
  <c r="AR8" i="1"/>
  <c r="AP8" i="1"/>
  <c r="AO8" i="1"/>
  <c r="AN8" i="1"/>
  <c r="AK8" i="1"/>
  <c r="AI8" i="1"/>
  <c r="AH8" i="1"/>
  <c r="AG8" i="1"/>
  <c r="AD8" i="1"/>
  <c r="AB8" i="1"/>
  <c r="AA8" i="1"/>
  <c r="Z8" i="1"/>
  <c r="W8" i="1"/>
  <c r="U8" i="1"/>
  <c r="T8" i="1"/>
  <c r="S8" i="1"/>
  <c r="P8" i="1"/>
  <c r="N8" i="1"/>
  <c r="M8" i="1"/>
  <c r="I8" i="1"/>
  <c r="G8" i="1"/>
  <c r="AT42" i="10"/>
  <c r="AR42" i="10"/>
  <c r="AP42" i="10"/>
  <c r="AO42" i="10"/>
  <c r="AN42" i="10"/>
  <c r="AM42" i="10"/>
  <c r="AK42" i="10"/>
  <c r="AI42" i="10"/>
  <c r="AH42" i="10"/>
  <c r="AG42" i="10"/>
  <c r="AF42" i="10"/>
  <c r="AD42" i="10"/>
  <c r="AB42" i="10"/>
  <c r="AA42" i="10"/>
  <c r="Z42" i="10"/>
  <c r="Y42" i="10"/>
  <c r="W42" i="10"/>
  <c r="U42" i="10"/>
  <c r="T42" i="10"/>
  <c r="S42" i="10"/>
  <c r="R42" i="10"/>
  <c r="P42" i="10"/>
  <c r="N42" i="10"/>
  <c r="M42" i="10"/>
  <c r="L42" i="10"/>
  <c r="K42" i="10"/>
  <c r="I42" i="10"/>
  <c r="G42" i="10"/>
  <c r="F42" i="10"/>
  <c r="E42" i="10"/>
  <c r="AT33" i="10"/>
  <c r="AR33" i="10"/>
  <c r="AP33" i="10"/>
  <c r="AO33" i="10"/>
  <c r="AN33" i="10"/>
  <c r="AM33" i="10"/>
  <c r="AK33" i="10"/>
  <c r="AI33" i="10"/>
  <c r="AH33" i="10"/>
  <c r="AG33" i="10"/>
  <c r="AF33" i="10"/>
  <c r="AD33" i="10"/>
  <c r="AB33" i="10"/>
  <c r="AA33" i="10"/>
  <c r="Z33" i="10"/>
  <c r="Y33" i="10"/>
  <c r="W33" i="10"/>
  <c r="U33" i="10"/>
  <c r="T33" i="10"/>
  <c r="S33" i="10"/>
  <c r="R33" i="10"/>
  <c r="P33" i="10"/>
  <c r="N33" i="10"/>
  <c r="M33" i="10"/>
  <c r="L33" i="10"/>
  <c r="K33" i="10"/>
  <c r="I33" i="10"/>
  <c r="G33" i="10"/>
  <c r="F33" i="10"/>
  <c r="E33" i="10"/>
  <c r="AR26" i="10"/>
  <c r="AP26" i="10"/>
  <c r="AO26" i="10"/>
  <c r="AN26" i="10"/>
  <c r="AK26" i="10"/>
  <c r="AI26" i="10"/>
  <c r="AH26" i="10"/>
  <c r="AG26" i="10"/>
  <c r="AD26" i="10"/>
  <c r="AB26" i="10"/>
  <c r="AA26" i="10"/>
  <c r="Z26" i="10"/>
  <c r="W26" i="10"/>
  <c r="U26" i="10"/>
  <c r="T26" i="10"/>
  <c r="S26" i="10"/>
  <c r="P26" i="10"/>
  <c r="N26" i="10"/>
  <c r="M26" i="10"/>
  <c r="L26" i="10"/>
  <c r="I26" i="10"/>
  <c r="G26" i="10"/>
  <c r="F26" i="10"/>
  <c r="E26" i="10"/>
  <c r="AT19" i="10"/>
  <c r="AR19" i="10"/>
  <c r="AP19" i="10"/>
  <c r="AO19" i="10"/>
  <c r="AN19" i="10"/>
  <c r="AM19" i="10"/>
  <c r="AK19" i="10"/>
  <c r="AI19" i="10"/>
  <c r="AH19" i="10"/>
  <c r="AG19" i="10"/>
  <c r="AF19" i="10"/>
  <c r="AD19" i="10"/>
  <c r="AB19" i="10"/>
  <c r="AA19" i="10"/>
  <c r="Z19" i="10"/>
  <c r="Y19" i="10"/>
  <c r="W19" i="10"/>
  <c r="U19" i="10"/>
  <c r="T19" i="10"/>
  <c r="S19" i="10"/>
  <c r="R19" i="10"/>
  <c r="P19" i="10"/>
  <c r="N19" i="10"/>
  <c r="M19" i="10"/>
  <c r="L19" i="10"/>
  <c r="K19" i="10"/>
  <c r="I19" i="10"/>
  <c r="G19" i="10"/>
  <c r="F19" i="10"/>
  <c r="E19"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R138" i="4"/>
  <c r="AP138" i="4"/>
  <c r="AO138" i="4"/>
  <c r="AN138" i="4"/>
  <c r="AK138" i="4"/>
  <c r="AI138" i="4"/>
  <c r="AH138" i="4"/>
  <c r="AG138" i="4"/>
  <c r="AD138" i="4"/>
  <c r="AB138" i="4"/>
  <c r="AA138" i="4"/>
  <c r="Z138" i="4"/>
  <c r="W138" i="4"/>
  <c r="U138" i="4"/>
  <c r="T138" i="4"/>
  <c r="S138" i="4"/>
  <c r="P138" i="4"/>
  <c r="N138" i="4"/>
  <c r="M138" i="4"/>
  <c r="L138" i="4"/>
  <c r="I138" i="4"/>
  <c r="G138" i="4"/>
  <c r="F138" i="4"/>
  <c r="E138" i="4"/>
  <c r="AR82" i="4"/>
  <c r="AP82" i="4"/>
  <c r="AO82" i="4"/>
  <c r="AN82" i="4"/>
  <c r="AK82" i="4"/>
  <c r="AI82" i="4"/>
  <c r="AH82" i="4"/>
  <c r="AG82" i="4"/>
  <c r="AD82" i="4"/>
  <c r="AB82" i="4"/>
  <c r="AA82" i="4"/>
  <c r="Z82" i="4"/>
  <c r="W82" i="4"/>
  <c r="U82" i="4"/>
  <c r="T82" i="4"/>
  <c r="S82" i="4"/>
  <c r="Q82" i="4"/>
  <c r="P82" i="4"/>
  <c r="N82" i="4"/>
  <c r="M82" i="4"/>
  <c r="L82" i="4"/>
  <c r="I82" i="4"/>
  <c r="G82" i="4"/>
  <c r="F82" i="4"/>
  <c r="E82" i="4"/>
  <c r="AR55" i="4"/>
  <c r="AP55" i="4"/>
  <c r="AO55" i="4"/>
  <c r="AN55" i="4"/>
  <c r="AK55" i="4"/>
  <c r="AI55" i="4"/>
  <c r="AH55" i="4"/>
  <c r="AG55" i="4"/>
  <c r="AD55" i="4"/>
  <c r="AB55" i="4"/>
  <c r="AA55" i="4"/>
  <c r="Z55" i="4"/>
  <c r="W55" i="4"/>
  <c r="U55" i="4"/>
  <c r="T55" i="4"/>
  <c r="S55" i="4"/>
  <c r="P55" i="4"/>
  <c r="N55" i="4"/>
  <c r="M55" i="4"/>
  <c r="I55" i="4"/>
  <c r="G55" i="4"/>
  <c r="F55" i="4"/>
  <c r="AL6" i="4"/>
  <c r="Y10" i="7" s="1"/>
  <c r="AU19" i="10" l="1"/>
  <c r="AU42"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T75" i="4"/>
  <c r="AM75" i="4"/>
  <c r="AF75" i="4"/>
  <c r="R75" i="4"/>
  <c r="AU75" i="4" l="1"/>
  <c r="K15" i="10"/>
  <c r="K8" i="10" s="1"/>
  <c r="R15" i="10"/>
  <c r="R8" i="10" s="1"/>
  <c r="Y15" i="10"/>
  <c r="Y8" i="10" s="1"/>
  <c r="AF15" i="10"/>
  <c r="AF8" i="10" s="1"/>
  <c r="AM15" i="10"/>
  <c r="AM8" i="10" s="1"/>
  <c r="AT15" i="10"/>
  <c r="K168" i="4"/>
  <c r="R168" i="4"/>
  <c r="Y168" i="4"/>
  <c r="AF168" i="4"/>
  <c r="AM168" i="4"/>
  <c r="AT168" i="4"/>
  <c r="K169" i="4"/>
  <c r="R169" i="4"/>
  <c r="Y169" i="4"/>
  <c r="AF169" i="4"/>
  <c r="AM169" i="4"/>
  <c r="AT169" i="4"/>
  <c r="K162" i="4"/>
  <c r="R162" i="4"/>
  <c r="Y162" i="4"/>
  <c r="AF162" i="4"/>
  <c r="AM162" i="4"/>
  <c r="AT162" i="4"/>
  <c r="R144" i="4"/>
  <c r="Y144" i="4"/>
  <c r="AF144" i="4"/>
  <c r="AM144" i="4"/>
  <c r="AT144" i="4"/>
  <c r="K164" i="4"/>
  <c r="R164" i="4"/>
  <c r="Y164" i="4"/>
  <c r="AF164" i="4"/>
  <c r="AM164" i="4"/>
  <c r="AT164" i="4"/>
  <c r="K165" i="4"/>
  <c r="R165" i="4"/>
  <c r="Y165" i="4"/>
  <c r="AF165" i="4"/>
  <c r="AM165" i="4"/>
  <c r="AT165" i="4"/>
  <c r="K158" i="4"/>
  <c r="Y158" i="4"/>
  <c r="AF158" i="4"/>
  <c r="AM158" i="4"/>
  <c r="AT158" i="4"/>
  <c r="K159" i="4"/>
  <c r="R159" i="4"/>
  <c r="Y159" i="4"/>
  <c r="AF159" i="4"/>
  <c r="AM159" i="4"/>
  <c r="AT159" i="4"/>
  <c r="K156" i="4"/>
  <c r="R156" i="4"/>
  <c r="Y156" i="4"/>
  <c r="AF156" i="4"/>
  <c r="AM156" i="4"/>
  <c r="AT156" i="4"/>
  <c r="K157" i="4"/>
  <c r="R157" i="4"/>
  <c r="Y157" i="4"/>
  <c r="AF157" i="4"/>
  <c r="AM157" i="4"/>
  <c r="AT157" i="4"/>
  <c r="K143" i="4"/>
  <c r="R143" i="4"/>
  <c r="Y143" i="4"/>
  <c r="AF143" i="4"/>
  <c r="AM143" i="4"/>
  <c r="AT143" i="4"/>
  <c r="K28" i="10"/>
  <c r="K26" i="10" s="1"/>
  <c r="R28" i="10"/>
  <c r="R26" i="10" s="1"/>
  <c r="Y28" i="10"/>
  <c r="Y26" i="10" s="1"/>
  <c r="AF28" i="10"/>
  <c r="AF26" i="10" s="1"/>
  <c r="AM28" i="10"/>
  <c r="AM26" i="10" s="1"/>
  <c r="AT28" i="10"/>
  <c r="Y7" i="5"/>
  <c r="P12" i="7" s="1"/>
  <c r="AF7" i="5"/>
  <c r="U12" i="7" s="1"/>
  <c r="R49" i="1"/>
  <c r="K49" i="1"/>
  <c r="AT179" i="4"/>
  <c r="AM179" i="4"/>
  <c r="AF179" i="4"/>
  <c r="Y179" i="4"/>
  <c r="R179" i="4"/>
  <c r="K179" i="4"/>
  <c r="AT178" i="4"/>
  <c r="AM178" i="4"/>
  <c r="AF178" i="4"/>
  <c r="Y178" i="4"/>
  <c r="R178" i="4"/>
  <c r="K178" i="4"/>
  <c r="AT177" i="4"/>
  <c r="AM177" i="4"/>
  <c r="AF177" i="4"/>
  <c r="Y177" i="4"/>
  <c r="K177" i="4"/>
  <c r="AT176" i="4"/>
  <c r="AM176" i="4"/>
  <c r="AF176" i="4"/>
  <c r="Y176" i="4"/>
  <c r="K176" i="4"/>
  <c r="AT175" i="4"/>
  <c r="AM175" i="4"/>
  <c r="AF175" i="4"/>
  <c r="K175" i="4"/>
  <c r="AT59" i="1"/>
  <c r="AM59" i="1"/>
  <c r="AF59" i="1"/>
  <c r="Y59" i="1"/>
  <c r="R59" i="1"/>
  <c r="K59" i="1"/>
  <c r="AT58" i="1"/>
  <c r="AM58" i="1"/>
  <c r="AF58" i="1"/>
  <c r="Y58" i="1"/>
  <c r="R58" i="1"/>
  <c r="K58" i="1"/>
  <c r="AT57" i="1"/>
  <c r="AM57" i="1"/>
  <c r="AF57" i="1"/>
  <c r="Y57" i="1"/>
  <c r="R57" i="1"/>
  <c r="K57" i="1"/>
  <c r="AT56" i="1"/>
  <c r="AM56" i="1"/>
  <c r="AF56" i="1"/>
  <c r="Y56" i="1"/>
  <c r="R56" i="1"/>
  <c r="K56" i="1"/>
  <c r="AT55" i="1"/>
  <c r="AM55" i="1"/>
  <c r="AF55" i="1"/>
  <c r="R55" i="1"/>
  <c r="K55" i="1"/>
  <c r="AT54" i="1"/>
  <c r="AM54" i="1"/>
  <c r="AF54" i="1"/>
  <c r="Y54" i="1"/>
  <c r="R54" i="1"/>
  <c r="K54" i="1"/>
  <c r="AM53" i="1"/>
  <c r="R53" i="1"/>
  <c r="K53" i="1"/>
  <c r="R52" i="1"/>
  <c r="K52" i="1"/>
  <c r="L50" i="1"/>
  <c r="R50" i="1" s="1"/>
  <c r="AU50" i="1" s="1"/>
  <c r="R42" i="1"/>
  <c r="K42" i="1"/>
  <c r="AU41" i="1"/>
  <c r="AU40" i="1"/>
  <c r="AU39" i="1"/>
  <c r="K38" i="1"/>
  <c r="AU38" i="1" s="1"/>
  <c r="AU37" i="1"/>
  <c r="AU36" i="1"/>
  <c r="AU35" i="1"/>
  <c r="K34" i="1"/>
  <c r="AU34" i="1" s="1"/>
  <c r="AU33" i="1"/>
  <c r="AT32" i="1"/>
  <c r="AM32" i="1"/>
  <c r="AF32" i="1"/>
  <c r="Y32" i="1"/>
  <c r="R32" i="1"/>
  <c r="K32" i="1"/>
  <c r="AT31" i="1"/>
  <c r="AM31" i="1"/>
  <c r="AF31" i="1"/>
  <c r="Y31" i="1"/>
  <c r="R31" i="1"/>
  <c r="K31" i="1"/>
  <c r="AT30" i="1"/>
  <c r="AM30" i="1"/>
  <c r="AF30" i="1"/>
  <c r="Y30" i="1"/>
  <c r="R30" i="1"/>
  <c r="K30" i="1"/>
  <c r="AT29" i="1"/>
  <c r="AM29" i="1"/>
  <c r="AF29" i="1"/>
  <c r="Y29" i="1"/>
  <c r="R29" i="1"/>
  <c r="K29" i="1"/>
  <c r="AT28" i="1"/>
  <c r="AM28" i="1"/>
  <c r="AF28" i="1"/>
  <c r="Y28" i="1"/>
  <c r="AT15" i="1"/>
  <c r="AM15" i="1"/>
  <c r="AF15" i="1"/>
  <c r="Y15" i="1"/>
  <c r="AT27" i="1"/>
  <c r="AM27" i="1"/>
  <c r="AF27" i="1"/>
  <c r="Y27" i="1"/>
  <c r="K26" i="1"/>
  <c r="AU26" i="1" s="1"/>
  <c r="AT25" i="1"/>
  <c r="AM25" i="1"/>
  <c r="AF25" i="1"/>
  <c r="Y25" i="1"/>
  <c r="R25" i="1"/>
  <c r="K25" i="1"/>
  <c r="AT24" i="1"/>
  <c r="AM24" i="1"/>
  <c r="AF24" i="1"/>
  <c r="Y24" i="1"/>
  <c r="K24" i="1"/>
  <c r="AT23" i="1"/>
  <c r="AM23" i="1"/>
  <c r="AF23" i="1"/>
  <c r="Y23" i="1"/>
  <c r="AT22" i="1"/>
  <c r="AM22" i="1"/>
  <c r="AF22" i="1"/>
  <c r="R22" i="1"/>
  <c r="AT21" i="1"/>
  <c r="AM21" i="1"/>
  <c r="AF21" i="1"/>
  <c r="Y21" i="1"/>
  <c r="K21" i="1"/>
  <c r="AT20" i="1"/>
  <c r="AM20" i="1"/>
  <c r="AF20" i="1"/>
  <c r="Y20" i="1"/>
  <c r="R20" i="1"/>
  <c r="K20" i="1"/>
  <c r="AT18" i="1"/>
  <c r="AM18" i="1"/>
  <c r="AF18" i="1"/>
  <c r="R18" i="1"/>
  <c r="AT17" i="1"/>
  <c r="AM17" i="1"/>
  <c r="AF17" i="1"/>
  <c r="Y17" i="1"/>
  <c r="R17" i="1"/>
  <c r="K17" i="1"/>
  <c r="AT23" i="6"/>
  <c r="AM23" i="6"/>
  <c r="AF23" i="6"/>
  <c r="R23" i="6"/>
  <c r="AT16" i="1"/>
  <c r="AM16" i="1"/>
  <c r="AF16" i="1"/>
  <c r="Y16" i="1"/>
  <c r="R16" i="1"/>
  <c r="K16" i="1"/>
  <c r="R113" i="1"/>
  <c r="Y113" i="1"/>
  <c r="AF113" i="1"/>
  <c r="AM113" i="1"/>
  <c r="AT113" i="1"/>
  <c r="AU27" i="1" l="1"/>
  <c r="AU18" i="1"/>
  <c r="AU144" i="4"/>
  <c r="AU113" i="1"/>
  <c r="AU176" i="4"/>
  <c r="AU157" i="4"/>
  <c r="AU158" i="4"/>
  <c r="AU164" i="4"/>
  <c r="AU169" i="4"/>
  <c r="AT8" i="10"/>
  <c r="AU15" i="10"/>
  <c r="AU143" i="4"/>
  <c r="AU159" i="4"/>
  <c r="AU165" i="4"/>
  <c r="AU162" i="4"/>
  <c r="AU178" i="4"/>
  <c r="AU179" i="4"/>
  <c r="AU168" i="4"/>
  <c r="AU175" i="4"/>
  <c r="AU52" i="1"/>
  <c r="AU177" i="4"/>
  <c r="AT26" i="10"/>
  <c r="AU28" i="10"/>
  <c r="AU156" i="4"/>
  <c r="K6" i="6"/>
  <c r="F11" i="7" s="1"/>
  <c r="Y6" i="6"/>
  <c r="P11" i="7" s="1"/>
  <c r="AM6" i="6"/>
  <c r="Z11" i="7" s="1"/>
  <c r="R6" i="6"/>
  <c r="K11" i="7" s="1"/>
  <c r="AF6" i="6"/>
  <c r="U11" i="7" s="1"/>
  <c r="AU15" i="1"/>
  <c r="AU29" i="1"/>
  <c r="AU31" i="1"/>
  <c r="AU20" i="1"/>
  <c r="AU22" i="1"/>
  <c r="AU24" i="1"/>
  <c r="AU42" i="1"/>
  <c r="AU53" i="1"/>
  <c r="AU55" i="1"/>
  <c r="AU58" i="1"/>
  <c r="AU49" i="1"/>
  <c r="AU28" i="1"/>
  <c r="AU30" i="1"/>
  <c r="AU32" i="1"/>
  <c r="AU16" i="1"/>
  <c r="AU17" i="1"/>
  <c r="AU21" i="1"/>
  <c r="AU23" i="1"/>
  <c r="AU25" i="1"/>
  <c r="AU54" i="1"/>
  <c r="AU56" i="1"/>
  <c r="AU57" i="1"/>
  <c r="AU59" i="1"/>
  <c r="AT6" i="6"/>
  <c r="AE11" i="7" s="1"/>
  <c r="AU23" i="6"/>
  <c r="AU6" i="6" s="1"/>
  <c r="AF11" i="7" s="1"/>
  <c r="AM7" i="10"/>
  <c r="Z13" i="7" s="1"/>
  <c r="K7" i="10"/>
  <c r="F13" i="7" s="1"/>
  <c r="AF7" i="10"/>
  <c r="U13" i="7" s="1"/>
  <c r="Y7" i="10"/>
  <c r="P13" i="7" s="1"/>
  <c r="R7" i="10"/>
  <c r="K13" i="7" s="1"/>
  <c r="F8" i="1"/>
  <c r="AT7" i="5"/>
  <c r="R7" i="5"/>
  <c r="K12" i="7" s="1"/>
  <c r="AM7" i="5"/>
  <c r="Z12" i="7" s="1"/>
  <c r="K7" i="5"/>
  <c r="F12" i="7" s="1"/>
  <c r="AU8" i="10"/>
  <c r="AU26" i="10"/>
  <c r="K110" i="1"/>
  <c r="R110" i="1"/>
  <c r="Y110" i="1"/>
  <c r="AF110" i="1"/>
  <c r="AM110" i="1"/>
  <c r="AT110" i="1"/>
  <c r="K111" i="1"/>
  <c r="R111" i="1"/>
  <c r="Y111" i="1"/>
  <c r="AF111" i="1"/>
  <c r="AM111" i="1"/>
  <c r="AT111" i="1"/>
  <c r="AT109" i="1"/>
  <c r="AM109" i="1"/>
  <c r="AF109" i="1"/>
  <c r="Y109" i="1"/>
  <c r="R109" i="1"/>
  <c r="K109" i="1"/>
  <c r="AT108" i="1"/>
  <c r="AM108" i="1"/>
  <c r="AF108" i="1"/>
  <c r="Y108" i="1"/>
  <c r="R108" i="1"/>
  <c r="K108" i="1"/>
  <c r="AT107" i="1"/>
  <c r="AM107" i="1"/>
  <c r="AF107" i="1"/>
  <c r="Y107" i="1"/>
  <c r="R107" i="1"/>
  <c r="K107" i="1"/>
  <c r="AT7" i="10" l="1"/>
  <c r="AE13" i="7" s="1"/>
  <c r="AU111" i="1"/>
  <c r="AU108" i="1"/>
  <c r="AU110" i="1"/>
  <c r="AU107" i="1"/>
  <c r="AU109" i="1"/>
  <c r="AU7" i="10"/>
  <c r="AF13" i="7" s="1"/>
  <c r="AU7" i="5"/>
  <c r="AF12" i="7" s="1"/>
  <c r="AE12" i="7" l="1"/>
  <c r="L34" i="4"/>
  <c r="AT135" i="4" l="1"/>
  <c r="AM135" i="4"/>
  <c r="AF135" i="4"/>
  <c r="Y135" i="4"/>
  <c r="R135" i="4"/>
  <c r="R125" i="4" s="1"/>
  <c r="K135" i="4"/>
  <c r="K125" i="4" s="1"/>
  <c r="AT134" i="4"/>
  <c r="AM134" i="4"/>
  <c r="AF134" i="4"/>
  <c r="Y134" i="4"/>
  <c r="R134" i="4"/>
  <c r="K134" i="4"/>
  <c r="AT133" i="4"/>
  <c r="AM133" i="4"/>
  <c r="AF133" i="4"/>
  <c r="Y133" i="4"/>
  <c r="R133" i="4"/>
  <c r="K133" i="4"/>
  <c r="AT132" i="4"/>
  <c r="AM132" i="4"/>
  <c r="AF132" i="4"/>
  <c r="Y132" i="4"/>
  <c r="R132" i="4"/>
  <c r="AT131" i="4"/>
  <c r="AM131" i="4"/>
  <c r="AF131" i="4"/>
  <c r="Y131" i="4"/>
  <c r="R131" i="4"/>
  <c r="I131" i="4"/>
  <c r="R182" i="4"/>
  <c r="AU182" i="4" s="1"/>
  <c r="AT65" i="4"/>
  <c r="AM65" i="4"/>
  <c r="AF65" i="4"/>
  <c r="R65" i="4"/>
  <c r="AT73" i="4"/>
  <c r="AM73" i="4"/>
  <c r="AF73" i="4"/>
  <c r="Y73" i="4"/>
  <c r="L73" i="4"/>
  <c r="AT72" i="4"/>
  <c r="AM72" i="4"/>
  <c r="AF72" i="4"/>
  <c r="Y72" i="4"/>
  <c r="R72" i="4"/>
  <c r="AT71" i="4"/>
  <c r="AM71" i="4"/>
  <c r="AF71" i="4"/>
  <c r="Y71" i="4"/>
  <c r="R71" i="4"/>
  <c r="AT70" i="4"/>
  <c r="AM70" i="4"/>
  <c r="AF70" i="4"/>
  <c r="Y70" i="4"/>
  <c r="AT69" i="4"/>
  <c r="AM69" i="4"/>
  <c r="AF69" i="4"/>
  <c r="Y69" i="4"/>
  <c r="AT68" i="4"/>
  <c r="AM68" i="4"/>
  <c r="AF68" i="4"/>
  <c r="Y68" i="4"/>
  <c r="AT67" i="4"/>
  <c r="AM67" i="4"/>
  <c r="AF67" i="4"/>
  <c r="Y67" i="4"/>
  <c r="AT66" i="4"/>
  <c r="AM66" i="4"/>
  <c r="AF66" i="4"/>
  <c r="Y66" i="4"/>
  <c r="R66" i="4"/>
  <c r="K66" i="4"/>
  <c r="AT64" i="4"/>
  <c r="AM64" i="4"/>
  <c r="AF64" i="4"/>
  <c r="Y64" i="4"/>
  <c r="R64" i="4"/>
  <c r="AT172" i="4"/>
  <c r="AM172" i="4"/>
  <c r="AF172" i="4"/>
  <c r="Y172" i="4"/>
  <c r="K172" i="4"/>
  <c r="AT171" i="4"/>
  <c r="AM171" i="4"/>
  <c r="AF171" i="4"/>
  <c r="R171" i="4"/>
  <c r="AT63" i="4"/>
  <c r="AM63" i="4"/>
  <c r="AF63" i="4"/>
  <c r="Y63" i="4"/>
  <c r="R63" i="4"/>
  <c r="K63" i="4"/>
  <c r="AT62" i="4"/>
  <c r="AM62" i="4"/>
  <c r="AF62" i="4"/>
  <c r="Y62" i="4"/>
  <c r="AT77" i="4"/>
  <c r="AM77" i="4"/>
  <c r="AF77" i="4"/>
  <c r="Y77" i="4"/>
  <c r="R77" i="4"/>
  <c r="K77" i="4"/>
  <c r="AT142" i="4"/>
  <c r="AM142" i="4"/>
  <c r="AM138" i="4" s="1"/>
  <c r="AF142" i="4"/>
  <c r="AF138" i="4" s="1"/>
  <c r="Y142" i="4"/>
  <c r="Y138" i="4" s="1"/>
  <c r="R142" i="4"/>
  <c r="R138" i="4" s="1"/>
  <c r="K142" i="4"/>
  <c r="K138" i="4" s="1"/>
  <c r="AT12" i="4"/>
  <c r="AU12" i="4" s="1"/>
  <c r="AM12" i="4"/>
  <c r="AF12" i="4"/>
  <c r="AT19" i="4"/>
  <c r="AM19" i="4"/>
  <c r="AF19" i="4"/>
  <c r="Y19" i="4"/>
  <c r="R19" i="4"/>
  <c r="K19" i="4"/>
  <c r="AT16" i="4"/>
  <c r="AM16" i="4"/>
  <c r="AF16" i="4"/>
  <c r="Y16" i="4"/>
  <c r="R16" i="4"/>
  <c r="K16" i="4"/>
  <c r="AT11" i="4"/>
  <c r="AM11" i="4"/>
  <c r="AF11" i="4"/>
  <c r="R11" i="4"/>
  <c r="AT21" i="4"/>
  <c r="AM21" i="4"/>
  <c r="AF21" i="4"/>
  <c r="Y21" i="4"/>
  <c r="R21" i="4"/>
  <c r="K21" i="4"/>
  <c r="AT13" i="4"/>
  <c r="AM13" i="4"/>
  <c r="AF13" i="4"/>
  <c r="R13" i="4"/>
  <c r="K13" i="4"/>
  <c r="AT20" i="4"/>
  <c r="AM20" i="4"/>
  <c r="AF20" i="4"/>
  <c r="Y20" i="4"/>
  <c r="R20" i="4"/>
  <c r="K20" i="4"/>
  <c r="AT10" i="4"/>
  <c r="AM10" i="4"/>
  <c r="AF10" i="4"/>
  <c r="R10" i="4"/>
  <c r="K10" i="4"/>
  <c r="AT87" i="4"/>
  <c r="AM87" i="4"/>
  <c r="AF87" i="4"/>
  <c r="Y87" i="4"/>
  <c r="R87" i="4"/>
  <c r="AT86" i="4"/>
  <c r="AM86" i="4"/>
  <c r="AF86" i="4"/>
  <c r="Y86" i="4"/>
  <c r="AT85" i="4"/>
  <c r="AM85" i="4"/>
  <c r="AF85" i="4"/>
  <c r="Y85" i="4"/>
  <c r="R85" i="4"/>
  <c r="AT29" i="4"/>
  <c r="AM29" i="4"/>
  <c r="AF29" i="4"/>
  <c r="Y29" i="4"/>
  <c r="R29" i="4"/>
  <c r="K29" i="4"/>
  <c r="AT84" i="4"/>
  <c r="AM84" i="4"/>
  <c r="AF84" i="4"/>
  <c r="Y84" i="4"/>
  <c r="R84" i="4"/>
  <c r="K84" i="4"/>
  <c r="AT98" i="4"/>
  <c r="AM98" i="4"/>
  <c r="AF98" i="4"/>
  <c r="Y98" i="4"/>
  <c r="AT97" i="4"/>
  <c r="AM97" i="4"/>
  <c r="AF97" i="4"/>
  <c r="Y97" i="4"/>
  <c r="K97" i="4"/>
  <c r="AT96" i="4"/>
  <c r="AM96" i="4"/>
  <c r="AF96" i="4"/>
  <c r="Y96" i="4"/>
  <c r="R96" i="4"/>
  <c r="K96" i="4"/>
  <c r="AT95" i="4"/>
  <c r="AM95" i="4"/>
  <c r="AF95" i="4"/>
  <c r="Y95" i="4"/>
  <c r="R95" i="4"/>
  <c r="K95" i="4"/>
  <c r="AT94" i="4"/>
  <c r="AM94" i="4"/>
  <c r="AF94" i="4"/>
  <c r="Y94" i="4"/>
  <c r="R94" i="4"/>
  <c r="K94" i="4"/>
  <c r="AT93" i="4"/>
  <c r="AM93" i="4"/>
  <c r="AF93" i="4"/>
  <c r="Y93" i="4"/>
  <c r="R93" i="4"/>
  <c r="K93" i="4"/>
  <c r="AT108" i="4"/>
  <c r="AM108" i="4"/>
  <c r="AF108" i="4"/>
  <c r="Y108" i="4"/>
  <c r="R108" i="4"/>
  <c r="K108" i="4"/>
  <c r="AT107" i="4"/>
  <c r="AM107" i="4"/>
  <c r="AF107" i="4"/>
  <c r="Y107" i="4"/>
  <c r="R107" i="4"/>
  <c r="K107" i="4"/>
  <c r="AT106" i="4"/>
  <c r="AM106" i="4"/>
  <c r="AF106" i="4"/>
  <c r="Y106" i="4"/>
  <c r="R106" i="4"/>
  <c r="K106" i="4"/>
  <c r="AT105" i="4"/>
  <c r="AM105" i="4"/>
  <c r="AF105" i="4"/>
  <c r="Y105" i="4"/>
  <c r="R105" i="4"/>
  <c r="K105" i="4"/>
  <c r="AT104" i="4"/>
  <c r="AM104" i="4"/>
  <c r="AF104" i="4"/>
  <c r="Y104" i="4"/>
  <c r="R104" i="4"/>
  <c r="K104" i="4"/>
  <c r="AT103" i="4"/>
  <c r="AM103" i="4"/>
  <c r="AF103" i="4"/>
  <c r="Y103" i="4"/>
  <c r="R103" i="4"/>
  <c r="K103" i="4"/>
  <c r="K102" i="4"/>
  <c r="AT99" i="4"/>
  <c r="AM99" i="4"/>
  <c r="AF99" i="4"/>
  <c r="Y99" i="4"/>
  <c r="R99" i="4"/>
  <c r="K99" i="4"/>
  <c r="AT92" i="4"/>
  <c r="AM92" i="4"/>
  <c r="AF92" i="4"/>
  <c r="Y92" i="4"/>
  <c r="R92" i="4"/>
  <c r="K92" i="4"/>
  <c r="AT9" i="4"/>
  <c r="AM9" i="4"/>
  <c r="AF9" i="4"/>
  <c r="Y9" i="4"/>
  <c r="R9" i="4"/>
  <c r="K9" i="4"/>
  <c r="AT43" i="4"/>
  <c r="AM43" i="4"/>
  <c r="AF43" i="4"/>
  <c r="Y43" i="4"/>
  <c r="R43" i="4"/>
  <c r="K43" i="4"/>
  <c r="R91" i="4"/>
  <c r="K91" i="4"/>
  <c r="R90" i="4"/>
  <c r="K90" i="4"/>
  <c r="R34" i="4"/>
  <c r="K34" i="4"/>
  <c r="AT40" i="4"/>
  <c r="AM40" i="4"/>
  <c r="AF40" i="4"/>
  <c r="Y40" i="4"/>
  <c r="R40" i="4"/>
  <c r="K40" i="4"/>
  <c r="AT45" i="4"/>
  <c r="AM45" i="4"/>
  <c r="AF45" i="4"/>
  <c r="Y45" i="4"/>
  <c r="R45" i="4"/>
  <c r="K45" i="4"/>
  <c r="AT39" i="4"/>
  <c r="AM39" i="4"/>
  <c r="AF39" i="4"/>
  <c r="Y39" i="4"/>
  <c r="R39" i="4"/>
  <c r="K39" i="4"/>
  <c r="AT46" i="4"/>
  <c r="AM46" i="4"/>
  <c r="AF46" i="4"/>
  <c r="Y46" i="4"/>
  <c r="R46" i="4"/>
  <c r="K46" i="4"/>
  <c r="AT44" i="4"/>
  <c r="AM44" i="4"/>
  <c r="AF44" i="4"/>
  <c r="R44" i="4"/>
  <c r="AT41" i="4"/>
  <c r="AM41" i="4"/>
  <c r="AF41" i="4"/>
  <c r="Y41" i="4"/>
  <c r="R41" i="4"/>
  <c r="K41" i="4"/>
  <c r="AT42" i="4"/>
  <c r="AM42" i="4"/>
  <c r="AF42" i="4"/>
  <c r="Y42" i="4"/>
  <c r="R42" i="4"/>
  <c r="K42" i="4"/>
  <c r="AT37" i="4"/>
  <c r="AM37" i="4"/>
  <c r="AF37" i="4"/>
  <c r="Y37" i="4"/>
  <c r="R37" i="4"/>
  <c r="K37" i="4"/>
  <c r="AT36" i="4"/>
  <c r="AM36" i="4"/>
  <c r="AF36" i="4"/>
  <c r="Y36" i="4"/>
  <c r="R36" i="4"/>
  <c r="K36" i="4"/>
  <c r="AT35" i="4"/>
  <c r="AM35" i="4"/>
  <c r="AF35" i="4"/>
  <c r="Y35" i="4"/>
  <c r="R35" i="4"/>
  <c r="K35" i="4"/>
  <c r="AT38" i="4"/>
  <c r="AM38" i="4"/>
  <c r="AF38" i="4"/>
  <c r="Y38" i="4"/>
  <c r="R38" i="4"/>
  <c r="K38" i="4"/>
  <c r="AT32" i="4"/>
  <c r="AM32" i="4"/>
  <c r="AF32" i="4"/>
  <c r="Y32" i="4"/>
  <c r="R32" i="4"/>
  <c r="K32" i="4"/>
  <c r="AT28" i="4"/>
  <c r="AM28" i="4"/>
  <c r="AF28" i="4"/>
  <c r="Y28" i="4"/>
  <c r="R28" i="4"/>
  <c r="K28" i="4"/>
  <c r="AT27" i="4"/>
  <c r="AM27" i="4"/>
  <c r="AF27" i="4"/>
  <c r="Y27" i="4"/>
  <c r="R27" i="4"/>
  <c r="K27" i="4"/>
  <c r="AT26" i="4"/>
  <c r="AM26" i="4"/>
  <c r="AF26" i="4"/>
  <c r="Y26" i="4"/>
  <c r="R26" i="4"/>
  <c r="K26" i="4"/>
  <c r="AT25" i="4"/>
  <c r="AM25" i="4"/>
  <c r="AF25" i="4"/>
  <c r="Y25" i="4"/>
  <c r="R25" i="4"/>
  <c r="K25" i="4"/>
  <c r="AT24" i="4"/>
  <c r="AM24" i="4"/>
  <c r="AF24" i="4"/>
  <c r="Y24" i="4"/>
  <c r="R24" i="4"/>
  <c r="K24" i="4"/>
  <c r="AT23" i="4"/>
  <c r="AM23" i="4"/>
  <c r="AF23" i="4"/>
  <c r="Y23" i="4"/>
  <c r="R23" i="4"/>
  <c r="K23" i="4"/>
  <c r="AT76" i="4"/>
  <c r="AM76" i="4"/>
  <c r="Y76" i="4"/>
  <c r="AT74" i="4"/>
  <c r="AM74" i="4"/>
  <c r="AF74" i="4"/>
  <c r="Y74" i="4"/>
  <c r="R74" i="4"/>
  <c r="K74" i="4"/>
  <c r="AT31" i="4"/>
  <c r="AM31" i="4"/>
  <c r="AF31" i="4"/>
  <c r="Y31" i="4"/>
  <c r="R31" i="4"/>
  <c r="K31" i="4"/>
  <c r="AT30" i="4"/>
  <c r="AM30" i="4"/>
  <c r="AF30" i="4"/>
  <c r="Y30" i="4"/>
  <c r="L30" i="4"/>
  <c r="L7" i="4" s="1"/>
  <c r="AT22" i="4"/>
  <c r="AM22" i="4"/>
  <c r="AF22" i="4"/>
  <c r="Y22" i="4"/>
  <c r="R22" i="4"/>
  <c r="AT33" i="4"/>
  <c r="AM33" i="4"/>
  <c r="AF33" i="4"/>
  <c r="K33" i="4"/>
  <c r="AT170" i="4"/>
  <c r="AM170" i="4"/>
  <c r="AF170" i="4"/>
  <c r="Y170" i="4"/>
  <c r="R170" i="4"/>
  <c r="K170" i="4"/>
  <c r="AT131" i="1"/>
  <c r="AM131" i="1"/>
  <c r="AF131" i="1"/>
  <c r="Y131" i="1"/>
  <c r="R131" i="1"/>
  <c r="K131" i="1"/>
  <c r="AT130" i="1"/>
  <c r="AM130" i="1"/>
  <c r="AF130" i="1"/>
  <c r="Y130" i="1"/>
  <c r="R130" i="1"/>
  <c r="K130" i="1"/>
  <c r="AT106" i="1"/>
  <c r="AM106" i="1"/>
  <c r="AF106" i="1"/>
  <c r="Y106" i="1"/>
  <c r="R106" i="1"/>
  <c r="K106" i="1"/>
  <c r="AT105" i="1"/>
  <c r="AM105" i="1"/>
  <c r="Y105" i="1"/>
  <c r="K105" i="1"/>
  <c r="AT104" i="1"/>
  <c r="AM104" i="1"/>
  <c r="AF104" i="1"/>
  <c r="AT103" i="1"/>
  <c r="AM103" i="1"/>
  <c r="AF103" i="1"/>
  <c r="Y103" i="1"/>
  <c r="AT102" i="1"/>
  <c r="AM102" i="1"/>
  <c r="AF102" i="1"/>
  <c r="Y102" i="1"/>
  <c r="AT101" i="1"/>
  <c r="AM101" i="1"/>
  <c r="AF101" i="1"/>
  <c r="Y101" i="1"/>
  <c r="AT98" i="1"/>
  <c r="AM98" i="1"/>
  <c r="AF98" i="1"/>
  <c r="Y98" i="1"/>
  <c r="R98" i="1"/>
  <c r="K98" i="1"/>
  <c r="AT93" i="1"/>
  <c r="AF93" i="1"/>
  <c r="Y93" i="1"/>
  <c r="K93" i="1"/>
  <c r="AT95" i="1"/>
  <c r="AM95" i="1"/>
  <c r="Y95" i="1"/>
  <c r="Y66" i="1"/>
  <c r="R66" i="1"/>
  <c r="AT94" i="1"/>
  <c r="AM94" i="1"/>
  <c r="AF94" i="1"/>
  <c r="Y94" i="1"/>
  <c r="AT92" i="1"/>
  <c r="AF92" i="1"/>
  <c r="Y92" i="1"/>
  <c r="R92" i="1"/>
  <c r="K92" i="1"/>
  <c r="AT91" i="1"/>
  <c r="AF91" i="1"/>
  <c r="Y91" i="1"/>
  <c r="R91" i="1"/>
  <c r="AT80" i="1"/>
  <c r="AM80" i="1"/>
  <c r="AF80" i="1"/>
  <c r="Y80" i="1"/>
  <c r="R80" i="1"/>
  <c r="K80" i="1"/>
  <c r="AT79" i="1"/>
  <c r="AM79" i="1"/>
  <c r="AF79" i="1"/>
  <c r="Y79" i="1"/>
  <c r="R79" i="1"/>
  <c r="K79" i="1"/>
  <c r="AT78" i="1"/>
  <c r="AM78" i="1"/>
  <c r="AF78" i="1"/>
  <c r="Y78" i="1"/>
  <c r="R78" i="1"/>
  <c r="K78" i="1"/>
  <c r="AT77" i="1"/>
  <c r="AM77" i="1"/>
  <c r="AF77" i="1"/>
  <c r="R77" i="1"/>
  <c r="AT76" i="1"/>
  <c r="AM76" i="1"/>
  <c r="AF76" i="1"/>
  <c r="R76" i="1"/>
  <c r="AT75" i="1"/>
  <c r="AM75" i="1"/>
  <c r="AF75" i="1"/>
  <c r="R75" i="1"/>
  <c r="AT74" i="1"/>
  <c r="AM74" i="1"/>
  <c r="AF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AT67" i="1"/>
  <c r="AM67" i="1"/>
  <c r="AF67" i="1"/>
  <c r="L8" i="1"/>
  <c r="E8" i="1"/>
  <c r="AT12" i="1"/>
  <c r="AM12" i="1"/>
  <c r="AF12" i="1"/>
  <c r="Y12" i="1"/>
  <c r="R12" i="1"/>
  <c r="K12" i="1"/>
  <c r="AT10" i="1"/>
  <c r="AM10" i="1"/>
  <c r="AF10" i="1"/>
  <c r="Y10" i="1"/>
  <c r="R10" i="1"/>
  <c r="K10" i="1"/>
  <c r="AT124" i="1"/>
  <c r="AM124" i="1"/>
  <c r="AF124" i="1"/>
  <c r="Y124" i="1"/>
  <c r="R124" i="1"/>
  <c r="K124" i="1"/>
  <c r="AT123" i="1"/>
  <c r="AM123" i="1"/>
  <c r="AF123" i="1"/>
  <c r="Y123" i="1"/>
  <c r="R123" i="1"/>
  <c r="K123" i="1"/>
  <c r="AT120" i="1"/>
  <c r="AM120" i="1"/>
  <c r="AF120" i="1"/>
  <c r="Y120" i="1"/>
  <c r="R120" i="1"/>
  <c r="K120" i="1"/>
  <c r="AT129" i="1"/>
  <c r="AM129" i="1"/>
  <c r="AF129" i="1"/>
  <c r="Y129" i="1"/>
  <c r="R129" i="1"/>
  <c r="K129" i="1"/>
  <c r="AT119" i="1"/>
  <c r="AM119" i="1"/>
  <c r="AF119" i="1"/>
  <c r="Y119" i="1"/>
  <c r="R119" i="1"/>
  <c r="K119" i="1"/>
  <c r="AU75" i="1" l="1"/>
  <c r="AU76" i="1"/>
  <c r="AU77" i="1"/>
  <c r="AU74" i="1"/>
  <c r="AU78" i="1"/>
  <c r="AU105" i="1"/>
  <c r="AF7" i="4"/>
  <c r="AU11" i="4"/>
  <c r="AM7" i="4"/>
  <c r="Y7" i="4"/>
  <c r="AT7" i="4"/>
  <c r="AU101" i="1"/>
  <c r="AU65" i="4"/>
  <c r="AU33" i="4"/>
  <c r="AU76" i="4"/>
  <c r="R73" i="4"/>
  <c r="R55" i="4" s="1"/>
  <c r="K73" i="4"/>
  <c r="L55" i="4"/>
  <c r="AU44" i="4"/>
  <c r="AU94" i="1"/>
  <c r="AU95" i="1"/>
  <c r="AU67" i="1"/>
  <c r="AU129" i="1"/>
  <c r="AU31" i="4"/>
  <c r="AU24" i="4"/>
  <c r="AU28" i="4"/>
  <c r="AU36" i="4"/>
  <c r="AU40" i="4"/>
  <c r="AU90" i="4"/>
  <c r="AU92" i="4"/>
  <c r="AU63" i="4"/>
  <c r="AU171" i="4"/>
  <c r="AU66" i="4"/>
  <c r="AU70" i="4"/>
  <c r="AU35" i="4"/>
  <c r="AU41" i="4"/>
  <c r="AU45" i="4"/>
  <c r="AU34" i="4"/>
  <c r="AU9" i="4"/>
  <c r="AU85" i="4"/>
  <c r="AU62" i="4"/>
  <c r="AU69" i="4"/>
  <c r="AU170" i="4"/>
  <c r="AU102" i="4"/>
  <c r="AU106" i="4"/>
  <c r="AU94" i="4"/>
  <c r="AU98" i="4"/>
  <c r="AU132" i="4"/>
  <c r="AU134" i="4"/>
  <c r="AU100" i="4"/>
  <c r="AU105" i="4"/>
  <c r="AU93" i="4"/>
  <c r="AU97" i="4"/>
  <c r="AU10" i="4"/>
  <c r="AU21" i="4"/>
  <c r="AU19" i="4"/>
  <c r="AU133" i="4"/>
  <c r="AU22" i="4"/>
  <c r="AU26" i="4"/>
  <c r="AU38" i="4"/>
  <c r="AU42" i="4"/>
  <c r="AU39" i="4"/>
  <c r="AU43" i="4"/>
  <c r="AU77" i="4"/>
  <c r="AU68" i="4"/>
  <c r="AU72" i="4"/>
  <c r="AU104" i="4"/>
  <c r="AU108" i="4"/>
  <c r="AU96" i="4"/>
  <c r="AU29" i="4"/>
  <c r="AU87" i="4"/>
  <c r="AU13" i="4"/>
  <c r="AU27" i="4"/>
  <c r="AU74" i="4"/>
  <c r="AU25" i="4"/>
  <c r="AU32" i="4"/>
  <c r="AU37" i="4"/>
  <c r="AU46" i="4"/>
  <c r="AU91" i="4"/>
  <c r="AU99" i="4"/>
  <c r="AT138" i="4"/>
  <c r="AU142" i="4"/>
  <c r="AU138" i="4" s="1"/>
  <c r="AU172" i="4"/>
  <c r="AU67" i="4"/>
  <c r="AU71" i="4"/>
  <c r="AU23" i="4"/>
  <c r="AU103" i="4"/>
  <c r="AU107" i="4"/>
  <c r="AU95" i="4"/>
  <c r="AU84" i="4"/>
  <c r="AU86" i="4"/>
  <c r="AU20" i="4"/>
  <c r="AU16" i="4"/>
  <c r="AU135" i="4"/>
  <c r="AU125" i="4" s="1"/>
  <c r="AU69" i="1"/>
  <c r="AU71" i="1"/>
  <c r="AU80" i="1"/>
  <c r="AU91" i="1"/>
  <c r="AU123" i="1"/>
  <c r="AU10" i="1"/>
  <c r="AU92" i="1"/>
  <c r="AU66" i="1"/>
  <c r="AU93" i="1"/>
  <c r="AU102" i="1"/>
  <c r="AU104" i="1"/>
  <c r="AU106" i="1"/>
  <c r="AU130" i="1"/>
  <c r="AU68" i="1"/>
  <c r="AU70" i="1"/>
  <c r="AU72" i="1"/>
  <c r="AU73" i="1"/>
  <c r="AU79" i="1"/>
  <c r="AU119" i="1"/>
  <c r="AU120" i="1"/>
  <c r="AU124" i="1"/>
  <c r="AU12" i="1"/>
  <c r="AU98" i="1"/>
  <c r="AU103" i="1"/>
  <c r="AU131" i="1"/>
  <c r="AM55" i="4"/>
  <c r="K30" i="4"/>
  <c r="R82" i="4"/>
  <c r="AT82" i="4"/>
  <c r="AT55" i="4"/>
  <c r="AM82" i="4"/>
  <c r="Y82" i="4"/>
  <c r="Y55" i="4"/>
  <c r="K131" i="4"/>
  <c r="I6" i="4"/>
  <c r="E10" i="7" s="1"/>
  <c r="K82" i="4"/>
  <c r="R30" i="4"/>
  <c r="AF82" i="4"/>
  <c r="AF55" i="4"/>
  <c r="K64" i="4"/>
  <c r="E55" i="4"/>
  <c r="Y8" i="1"/>
  <c r="AM8" i="1"/>
  <c r="AT8" i="1"/>
  <c r="AF8" i="1"/>
  <c r="K8" i="1"/>
  <c r="R8" i="1"/>
  <c r="AK7" i="1"/>
  <c r="Y9" i="7" s="1"/>
  <c r="Y8" i="7" s="1"/>
  <c r="U7" i="1"/>
  <c r="N9" i="7" s="1"/>
  <c r="N8" i="7" s="1"/>
  <c r="R7" i="4" l="1"/>
  <c r="R6" i="4" s="1"/>
  <c r="K10" i="7" s="1"/>
  <c r="K7" i="4"/>
  <c r="L6" i="4"/>
  <c r="G10" i="7" s="1"/>
  <c r="AU73" i="4"/>
  <c r="K55" i="4"/>
  <c r="AU30" i="4"/>
  <c r="AU131" i="4"/>
  <c r="AU64" i="4"/>
  <c r="AT6" i="4"/>
  <c r="AE10" i="7" s="1"/>
  <c r="Y6" i="4"/>
  <c r="P10" i="7" s="1"/>
  <c r="E6" i="4"/>
  <c r="B10" i="7" s="1"/>
  <c r="AU82" i="4"/>
  <c r="AM6" i="4"/>
  <c r="Z10" i="7" s="1"/>
  <c r="AF6" i="4"/>
  <c r="U10" i="7" s="1"/>
  <c r="U8" i="7" s="1"/>
  <c r="AR7" i="1"/>
  <c r="AD9" i="7" s="1"/>
  <c r="AD8" i="7" s="1"/>
  <c r="Z7" i="1"/>
  <c r="Q9" i="7" s="1"/>
  <c r="Q8" i="7" s="1"/>
  <c r="N7" i="1"/>
  <c r="I9" i="7" s="1"/>
  <c r="I8" i="7" s="1"/>
  <c r="AN7" i="1"/>
  <c r="AA9" i="7" s="1"/>
  <c r="AA8" i="7" s="1"/>
  <c r="S7" i="1"/>
  <c r="L9" i="7" s="1"/>
  <c r="L8" i="7" s="1"/>
  <c r="AO7" i="1"/>
  <c r="AB9" i="7" s="1"/>
  <c r="AB8" i="7" s="1"/>
  <c r="AU8" i="1"/>
  <c r="AU7" i="1" s="1"/>
  <c r="AF9"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AU7" i="4" l="1"/>
  <c r="G8" i="7"/>
  <c r="AU55" i="4"/>
  <c r="K6" i="4"/>
  <c r="F10" i="7" s="1"/>
  <c r="F8" i="7" s="1"/>
  <c r="Z8" i="7"/>
  <c r="AE8" i="7"/>
  <c r="P8" i="7"/>
  <c r="K8" i="7"/>
  <c r="B8" i="7"/>
  <c r="AU6" i="4" l="1"/>
  <c r="AF10" i="7" s="1"/>
  <c r="AF8" i="7"/>
</calcChain>
</file>

<file path=xl/sharedStrings.xml><?xml version="1.0" encoding="utf-8"?>
<sst xmlns="http://schemas.openxmlformats.org/spreadsheetml/2006/main" count="1601" uniqueCount="900">
  <si>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</si>
  <si>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</si>
  <si>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</si>
  <si>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</si>
  <si>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</si>
  <si>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</si>
  <si>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</si>
  <si>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 xml:space="preserve">Pakalpojumu sniedzējam Ogres pilsētā iegādātii 20 ar CNG darbināmie autobusi. </t>
  </si>
  <si>
    <t>Veikta veloceliņa uz Kaibalu projektēšana un būvniecība</t>
  </si>
  <si>
    <t xml:space="preserve"> Sagatavota tehniskā dokumentācija un daļēji veikta gājēju un veloceliņa izbūve gar rekonstruēto autoceļu P10 no Ikšķiles līdz Tīnūžiem, ar pagarinājumu līdz P10 pagriezienam uz Ceplīšiem;</t>
  </si>
  <si>
    <t>Ūdenssaimniecības pakalpojumu attīstība Lielvārdē 3.kārta SAM 5.3.1. "Attīstīt un uzlabot ūdensapgādes un kanalizācijas sistēmas pakalpojumu kvalitāti un nodrošināt pieslēgšanas iespējas" (KF)</t>
  </si>
  <si>
    <t>Izveidoti un aprīkoti atkritumu savākšanas laukumi</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</si>
  <si>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</si>
  <si>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</si>
  <si>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</si>
  <si>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</si>
  <si>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</si>
  <si>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</si>
  <si>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 xml:space="preserve"> Veikta ūdensvada rekonstrukcija Indrānu ielā (posmā no Indrānu ielas 9 līdz Indrānu ielai 17, PE63, L=100m), ūdensvada ievada uz Grīvas pr.23 rekonstrukcija</t>
  </si>
  <si>
    <t>Veikta tehnislās dokumentācijas sagatavošana un Madlienas ciema attīrīšanas iekārtu pārbūve;</t>
  </si>
  <si>
    <t>Madlienas pagasta apdzīvoto vietu (Vecķeipene) ūdenssaimniecības infrastruktūras sakārtošana</t>
  </si>
  <si>
    <t xml:space="preserve"> Vecķeipenes iedzīvotājiem nodrošīnāts normatīvo aktu prasībām atbilstošs dzeramais ūdens;</t>
  </si>
  <si>
    <t>Krapes pagasta Ūdenssaimniecības infrastruktūras sakārtošana</t>
  </si>
  <si>
    <t xml:space="preserve"> Atjaunotas un sakārtotas ūdensapgādes sistēmas Krapes pagasta Krapes un Lobes centros;</t>
  </si>
  <si>
    <t>Veikta urbuma un ūdensapgādes sistēmas būvniecība Krapē daudzdzīvokļu mājai “Modernieki”, kurā tiek nodrošināta sociālās aprūpes centra funkcija</t>
  </si>
  <si>
    <t>Pašvaldības ēkas Rīgas ielā 12, Ķegumā rekonstrukcija</t>
  </si>
  <si>
    <t xml:space="preserve"> Sagatavota tehniskā dokumentācija un veikti būvdarbi ēkas Peldu ielā 22, Ikšķilē energoefektivitātes palielināšanai un pārbūvei</t>
  </si>
  <si>
    <t xml:space="preserve">•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CO2 ekvivalenta tonnas/gadā – 18,629, pēc projekta īstenošanas – 0. Projekta īstenošanas rezultātā plānotais siltumnīcefekta gāzu emisiju apjoma samazinājums – 18,629 CO2 ekvivalenta tonnas/gadā. 
• No atjaunojamiem energoresursiem saražotā papildjauda projekta ietvaros veikto investīciju rezultātā – 0,024 MW.
</t>
  </si>
  <si>
    <t>SAM 4.2.2. PII "Bitīte" ēkas energoefektivitātes paaugstināšana</t>
  </si>
  <si>
    <t>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</si>
  <si>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</si>
  <si>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</si>
  <si>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</si>
  <si>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</si>
  <si>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</si>
  <si>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</si>
  <si>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</si>
  <si>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</si>
  <si>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</si>
  <si>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</si>
  <si>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</si>
  <si>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</si>
  <si>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</si>
  <si>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</si>
  <si>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</si>
  <si>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</si>
  <si>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2.korpusa energoefektivitātes paaugstināšana</t>
  </si>
  <si>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</si>
  <si>
    <t>Jaunogres vidusskolas stadiona rekonstrukcija un teritorijas daļēja labiekārtošana</t>
  </si>
  <si>
    <t>Uzstādītas ugunsdrošas durvis Jaunogres vidusskolas galvenās ēkas visos stāvos</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</si>
  <si>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</si>
  <si>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</si>
  <si>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</si>
  <si>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</si>
  <si>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</si>
  <si>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</si>
  <si>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Iegādāts autobuss Ogresgala pamatskolai</t>
  </si>
  <si>
    <t xml:space="preserve"> Autobusa iegāde Ogresgala pamatskolai</t>
  </si>
  <si>
    <t>Ogres 1 vsk. stāvlaukuma izbūve</t>
  </si>
  <si>
    <t>Veikta Ogres 1 vsk. stāvlaukuma izbūve</t>
  </si>
  <si>
    <t>Lietus ūdens noteksistēmas remonts Ogresgala pamatskolā</t>
  </si>
  <si>
    <t xml:space="preserve">Atjaunotas lietus ūdens noteksistēmas Ogresgala pamatskolā </t>
  </si>
  <si>
    <t>Veikta Ogres novada kultūras centra ēkas Baltās zāles rekonstrukcija</t>
  </si>
  <si>
    <t>Taurupes tautas nama fasādes remonts, siltināšana</t>
  </si>
  <si>
    <t xml:space="preserve">Taurupes muižas klēts atjaunošana ar mērķi izveidot V.Purvīša muzeju </t>
  </si>
  <si>
    <t>Valsts budžets</t>
  </si>
  <si>
    <t>Bijušā Ogres Tautas nama ēkas pielāgošana Operetes teātra funkcijai un pieguļošās teritorijas labiekārtošana</t>
  </si>
  <si>
    <t>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t>
  </si>
  <si>
    <t>Jaunas pirmsskolas izglītības ēkas izbūve pirmsskolas izglītības nodrošināšanai pie Lielvārdes pamatskolas Meža ielā 18A, Lielvārdē</t>
  </si>
  <si>
    <t xml:space="preserve">Veikta jaunas izglītības ēkas izbūve pirmsskolas izglītības nodrošināšanai pie Lielvārdes pamatskolas </t>
  </si>
  <si>
    <t>ELFLA</t>
  </si>
  <si>
    <t>Sporta infrastruktūras attīstība Reinpētera ielā 2, Ikšķilē</t>
  </si>
  <si>
    <t>Valsts</t>
  </si>
  <si>
    <t>Izveidot futbola laukums Reinpētera ielā 2, Ikšķilē</t>
  </si>
  <si>
    <t>ERAF</t>
  </si>
  <si>
    <t>Deinstitucionalizācija Lielvārdes novadā; Ceriņu iela 2A, Jumprava (ERAF)</t>
  </si>
  <si>
    <t>Attīstīts sociālo pakalpojumu klāsts pieaugušajiem ar garīga rakstura traucējumiem, atjaunojot, pielāgojot un aprīkojot telpas specializēto darbnīcu izveidei.</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</si>
  <si>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</si>
  <si>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</si>
  <si>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</si>
  <si>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</si>
  <si>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</si>
  <si>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</si>
  <si>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Sagatavota tehniskā dokumentācija, veikta ielu pārbūve</t>
  </si>
  <si>
    <t>Izveidots ceļš ar asfalta segumu un gājēju/velo ceļš</t>
  </si>
  <si>
    <t>Publiskā auto stāvlaukumā izveide Upes prospektā 15A, Ogrē</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</si>
  <si>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</si>
  <si>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</si>
  <si>
    <t xml:space="preserve">Strēlnieku prospekta pārbūve </t>
  </si>
  <si>
    <t>Veikta J.Čakstes prospekta gājēju celiņa izbūves projektēšana un būvniecība Ogrē;</t>
  </si>
  <si>
    <t>J.Čakstes pr. gājēju celiņa izbūves projektēšana Ogrē</t>
  </si>
  <si>
    <t>Ielu norāžu zīmju izvietošana</t>
  </si>
  <si>
    <t>Izvietotas ielu norāžu zīmes.</t>
  </si>
  <si>
    <t xml:space="preserve">Dzelzceļa šķērsojuma Ogres pilsētā tehniskā projekta izstrāde un būvniecība
</t>
  </si>
  <si>
    <t>Izstrādāta pārvada tehniskā projekta dokumentācija, izbūvēts šķērsojums zem dzelzceļa šķērsojuma Ogres pilsētā</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</si>
  <si>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</si>
  <si>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</si>
  <si>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</si>
  <si>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</si>
  <si>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</si>
  <si>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</si>
  <si>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</si>
  <si>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</si>
  <si>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</si>
  <si>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</si>
  <si>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Izbūvēta kapliča jaunajā Ogres pilsētas kapsētā</t>
  </si>
  <si>
    <t>Gājēju un veloceliņa izbūve Turkalnes iela - Lībieškalns, Ogrē</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</si>
  <si>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</si>
  <si>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</si>
  <si>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</si>
  <si>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</si>
  <si>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</si>
  <si>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2022.g. – Ķegumā (LATVENERGO); 2022.-2023.g.Marsona laukumā, 2023.-2024.g.Ikšķilē, Lielvārdē</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</si>
  <si>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</si>
  <si>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</si>
  <si>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</si>
  <si>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</si>
  <si>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</si>
  <si>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</si>
  <si>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</si>
  <si>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</si>
  <si>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</si>
  <si>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</si>
  <si>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</si>
  <si>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</si>
  <si>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</si>
  <si>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</si>
  <si>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</si>
  <si>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</si>
  <si>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</si>
  <si>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</si>
  <si>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</si>
  <si>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Projekta īstenošanas rezultātā tiks izbūvēts ceļš, kas nodrošinās piekļuvi Smiltāju kapiem no valsts reģionālā autoceļa P5 Ulbroka-Ogre (garums – 900 m).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</si>
  <si>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</si>
  <si>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</si>
  <si>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</si>
  <si>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Teritorijas labiekārotošana, izveidojot infrastruktūru pasīvajai rekreācijai. </t>
  </si>
  <si>
    <t xml:space="preserve">Madlienas ciema ūdenssaimniecības attīstības 3.kārtas tehniskās dokumentācijas izstrāde un izbūve </t>
  </si>
  <si>
    <t>Elektroautomobiļu infrastruktūras attīstība Ogres novadā, t.sk., Ķegumā, Ikšķilē un Lielvārdē</t>
  </si>
  <si>
    <t>Veloceliņa Rīga - Ikšķile - Ogre - Ķegums - Lielvārde - Kaibala - Jumprava būvniecība</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</si>
  <si>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</si>
  <si>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</si>
  <si>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</si>
  <si>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 xml:space="preserve">Īstenota degradēto teritoriju revitalizācija. </t>
  </si>
  <si>
    <t>Degradēto teritoriju revitalizācija</t>
  </si>
  <si>
    <t>Svarīgi</t>
  </si>
  <si>
    <t>Atjaunoti grāvju sistēmas posmi Puškina, Meža, Ķiršu, Stacijas, Liepu ielu kvartālā</t>
  </si>
  <si>
    <t xml:space="preserve"> Veikta kanalizācijas sistēmas izbūve Jumpravā, Rītupītes ielā</t>
  </si>
  <si>
    <t>Veikta ūdensvada projektēšana un izbūve dzelzceļa Rīga - Krustpils kreisajā pusē Jumpravā</t>
  </si>
  <si>
    <t>Sagatavots ūdensapgādes tīklu pārbūves tehniskais projekts un veikta pārbūve Madlienas ciemā;</t>
  </si>
  <si>
    <t>Samazināti siltumenerģijas zudumi centralizētās siltumapgādes pārvadē</t>
  </si>
  <si>
    <t xml:space="preserve">4.3.1. specifiskā atbalsta mērķa "Veicināt energoefektivitāti un vietējo AER izmantošanu centralizētajā siltumapgādē"          </t>
  </si>
  <si>
    <t>Pašvaldības publisko ēku energoefektivitātes paaugstināšana</t>
  </si>
  <si>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</si>
  <si>
    <t xml:space="preserve"> Veikta pašvaldības ēkas Ķegumā, Raiņa ielā 12  atjaunošana, uzlabojot ēkas energoefektivitāti. </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</si>
  <si>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</si>
  <si>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</si>
  <si>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</si>
  <si>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Ventilācijas sistēmas ierīkošana Ogres Valsts ģimnāzijas ēkā Meža pr.14, Ogrē</t>
  </si>
  <si>
    <t xml:space="preserve">Ierīkota ventilācijas sistēma Ogres Valsts ģimnāzijas ēkā Meža prospektā 14, Ogrē. </t>
  </si>
  <si>
    <t xml:space="preserve">Ikšķiles brīvdabas estrādei izbūvēts jumts. </t>
  </si>
  <si>
    <t xml:space="preserve">Jumpravas pamatskolas teritorijas labiekārtošana </t>
  </si>
  <si>
    <t xml:space="preserve">Suntažu vidusskolas infrastruktūras pilnveidošana </t>
  </si>
  <si>
    <t>Veikta jaunas apkalpošanas zonas un virtuves aprīkošana ar nepieciešamajiem pamatlīdzekļiem Ogres 1. vidusskolā (EUR 41 181);
veikta 2. korpusa trīs WC remonts (zēnu tualetes) Ogres 1.vsk (EUR 513 980)</t>
  </si>
  <si>
    <t xml:space="preserve"> Ogres 1. vidusskolās infrastruktūras pilnveidošana </t>
  </si>
  <si>
    <t xml:space="preserve">Madlienas vidusskolas infrastruktūras pilnveidošana </t>
  </si>
  <si>
    <t xml:space="preserve">Kultūras un tautas namu infrastruktūras pilnveidošana </t>
  </si>
  <si>
    <t xml:space="preserve">Pilnveidota kultūras iestāžu tehniskā infrastruktūra. </t>
  </si>
  <si>
    <t xml:space="preserve">Pilnveidota bibliotēku infrastruktūra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</si>
  <si>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</si>
  <si>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</si>
  <si>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</si>
  <si>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</si>
  <si>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</si>
  <si>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</si>
  <si>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Novada nozīmes mobilitātes punktu ar Park&amp;Ride izveide Ikšķilē, Lielvārdē, Ķegumā, Ciemupē.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</si>
  <si>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</si>
  <si>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</si>
  <si>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</si>
  <si>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</si>
  <si>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1.Maija gatves, Ogrē,  seguma atjaunošana </t>
  </si>
  <si>
    <t xml:space="preserve">Madlienas ielas, Ogrē,   seguma atjaunošana un lietus ūdens kanalizācijas sistēmas izveide -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</si>
  <si>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</si>
  <si>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</si>
  <si>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</si>
  <si>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Vekta seguma atjaunošana</t>
  </si>
  <si>
    <t xml:space="preserve">Veloceliņa Ķegums-Tome izbūve </t>
  </si>
  <si>
    <t xml:space="preserve">Svarīgi </t>
  </si>
  <si>
    <t xml:space="preserve">Veikta veloceliņa Ķegums-Tome projektēšana un būvniecība </t>
  </si>
  <si>
    <t>2027</t>
  </si>
  <si>
    <t xml:space="preserve">Uzstādīti pārvietojami informācijas ekrāni- izmantojami dažādos pilsētas svētkos un valsts svētkos, paralēlai pasākumu translācijai, 3 gab katrā pilsētā </t>
  </si>
  <si>
    <t xml:space="preserve">Madlienas tirgus laukuma izveide </t>
  </si>
  <si>
    <t xml:space="preserve">Izveidots tirgus laukums Madlienas ciemā, tādējādi atbalstos vietējos uzņēmējus, mājrazotājus. </t>
  </si>
  <si>
    <t xml:space="preserve">Pilsētas vēstures dārza izveide Ogres pilsētas vēsturiskajā centrā z.v. Brīvības ielā3 </t>
  </si>
  <si>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</si>
  <si>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</si>
  <si>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</si>
  <si>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</si>
  <si>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</si>
  <si>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</si>
  <si>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</si>
  <si>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</si>
  <si>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</si>
  <si>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</si>
  <si>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</si>
  <si>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</si>
  <si>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</si>
  <si>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</si>
  <si>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</si>
  <si>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</si>
  <si>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</si>
  <si>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</si>
  <si>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</si>
  <si>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</si>
  <si>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</si>
  <si>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</si>
  <si>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</si>
  <si>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</si>
  <si>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</si>
  <si>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</si>
  <si>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</si>
  <si>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</si>
  <si>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</si>
  <si>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 xml:space="preserve">Īstenota šautuves ēkas rekonstrukcija. </t>
  </si>
  <si>
    <t>Taurupes ielas, Ogrē,  seguma atjaunošana un lietus ūdens kanalizācijas sistēmas izbūve</t>
  </si>
  <si>
    <t>Vekta seguma atjaunošana un lietus ūdens kanalizācijas sistēmas izbūve</t>
  </si>
  <si>
    <t>Izbūvēts gājēju celiņš</t>
  </si>
  <si>
    <t xml:space="preserve">Pārbūvēta iela, izbūvēts gājēju celiņš </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</si>
  <si>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</si>
  <si>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</si>
  <si>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</si>
  <si>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</si>
  <si>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</si>
  <si>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</si>
  <si>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</si>
  <si>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 xml:space="preserve">Frisbijgolfa takas izveide ārpus slēpošanas trases un dabas parka  teritorijas Ikšķiles tuvumā. </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</si>
  <si>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</si>
  <si>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</si>
  <si>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</si>
  <si>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 xml:space="preserve">Īstenota Ogres novada pašvaldības informācijas un komunikācijas tehnoloģiju infrstruktūras salāgošana Administratīvi teritoriālās reformas ietvaros. </t>
  </si>
  <si>
    <t xml:space="preserve">Ogres novada pašvaldības izpilddirektors. </t>
  </si>
  <si>
    <t>Izstrādāta tehniskā dokumentācija un ierīkota lietusūdens kanalizācija Druvas ielā, no Celtnieku ielas rajona starp Daugavpils šoseju un Celtnieku ielu, Ausekļa prospektā, Baldones ielā, Grīvas prospektā 25, J.Čakstes prospektā</t>
  </si>
  <si>
    <t>valsts</t>
  </si>
  <si>
    <t>Veikti Jumpavas estrādes atjaunošanas darbi</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</si>
  <si>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</si>
  <si>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</si>
  <si>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</si>
  <si>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</si>
  <si>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</si>
  <si>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</si>
  <si>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</si>
  <si>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</si>
  <si>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</si>
  <si>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</si>
  <si>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</si>
  <si>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</si>
  <si>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</si>
  <si>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</si>
  <si>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</si>
  <si>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Lašupēs, Ogrē, izbūvēts kanalizācijas tīkls un kanalizācijas sūkņu stacija</t>
  </si>
  <si>
    <t>Lašupēs, Ogrē, izbūvēts ūdensapgādes tīkls</t>
  </si>
  <si>
    <t>Kanalizācijas tīkla un kanalizācijas sūkņu stacijas izbūve iepriekšējās Ogres ūdenssaimniecības aglomerācijas teritorijā</t>
  </si>
  <si>
    <t>Ogres ūdenssaimniecības teritorijā izbūvēts kanalizācijas tīkls un sūkņu stacija</t>
  </si>
  <si>
    <t>Veikta ūdensapgādes un kanalizācijas sistēmas pārbūve Ogres pilsētā un Ogresgala pagastā</t>
  </si>
  <si>
    <t xml:space="preserve">Lašupēs, Ogrē, izbūvētas NAI </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</si>
  <si>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</si>
  <si>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</si>
  <si>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</si>
  <si>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Veloceliņa Ķegums-Rembate-Lielvārde izbūve</t>
  </si>
  <si>
    <t xml:space="preserve">Veikta veloceliņa Ķegums-Rembate-Lielvārde projektēšana un izbūve. </t>
  </si>
  <si>
    <t xml:space="preserve">Veloceliņa Ogre-Tīnūži-Ikšķile izbūve </t>
  </si>
  <si>
    <t xml:space="preserve">Veikta veloceliņa Ogre-Tīnuži-Ikšķile projektēšana un izbūve. </t>
  </si>
  <si>
    <t xml:space="preserve">Ķeguma pilsētas pludmales labiekārtošana </t>
  </si>
  <si>
    <t>ERAF+valsts</t>
  </si>
  <si>
    <t>Pakalpojumu infrastruktūras attīstība deinstitucionalizācijas plānu īstenošanai Ogres novadā</t>
  </si>
  <si>
    <t>Ieviests projekts "Pakalpojumu infrastruktūras attīstība deinstitucionalizācijas plānu īstenošanai Ogres novadā"</t>
  </si>
  <si>
    <t>Veselības veicināšanas un rehabilitācijas centra izveide sanatorijā “Ogre”</t>
  </si>
  <si>
    <t xml:space="preserve">Nolūkā nodrošināt bijušās bērnu sanatorijas „Ogre”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</si>
  <si>
    <t xml:space="preserve">Tiks pārbūvēts Strēlnieku prospekta posms no Dārza ielas līdz Jāņa Čakstes prospektam, Ogrē, Ogres nov.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</si>
  <si>
    <t xml:space="preserve">Saules prospekta  pārbūve </t>
  </si>
  <si>
    <t>Projekts paredz 2022.g.  pārbūvēt Saules prospektu, Ogrē, Ogres nov.
Nepieciešamā finansējuma apmērs – EUR 707 004.</t>
  </si>
  <si>
    <t>Skolas ielas (no Pirts ielas līdz Jaunogres prospektam) pārbūve</t>
  </si>
  <si>
    <t>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t>
  </si>
  <si>
    <t xml:space="preserve">Vēju ielas seguma atjaunošana un lietus ūdens kanalizācijas sistēmas izveide. </t>
  </si>
  <si>
    <t xml:space="preserve">Tiks pārbūvēts Vēju ielas, Ogrē, Ogres nov., segums un izveidota lietus ūdens kanalizācijas sistēma. 
Projektu plānots īstenot 2022-2023.gadu periodā.
Nepieciešamā finansējuma apmērs – EUR 213 149:
 - 2022.gadā – 106 575 EUR  (15 986 EUR – pašvaldības budžeta līdzekļi, 90 588 – aizņēmums);
 - 2023.gadā – 106 575 EUR  (15 986 EUR – pašvaldības budžeta līdzekļi, 90 588 – aizņēmums). </t>
  </si>
  <si>
    <t xml:space="preserve">Rotācijas apļu būvniecība </t>
  </si>
  <si>
    <t>Pašvaldības koplietošanas meliorācijas sistēmu pārbūve Ogres novada Ogresgala pagasta Ciemupes ciema Zvejnieku, Pionieru, Daugavas un Krasta ielas rajonā.</t>
  </si>
  <si>
    <t xml:space="preserve">Paredzēta koplietošanas meliorācijas sistēmu pārbūve Zvejneku, Pionieru, Daugavas un Krasta ielas rajonā Ciemupē, Ogresgala pag., Ogres nov. 
Projekts īstenojams 2022.gadā. 
Nepieciešamā finansējuma apmērs – EUR 423 500. </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</si>
  <si>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</si>
  <si>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</si>
  <si>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</si>
  <si>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</si>
  <si>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</si>
  <si>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</si>
  <si>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</si>
  <si>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</si>
  <si>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 xml:space="preserve">Tiks atjaunots Remates ielas, Lielvārdē, segums. </t>
  </si>
  <si>
    <t>Tiks atjaunots Stacijas ielas, Lielvārdē, segums.</t>
  </si>
  <si>
    <t>Tiks atjaunots A.Pumpura ielas, Lielvārdē, segums.</t>
  </si>
  <si>
    <t xml:space="preserve">Tiks atjaunots Meža ielas, Lielvārdē, segums. </t>
  </si>
  <si>
    <t xml:space="preserve">Priedaines ielas, Ikšķilē, Ogres nov., pārbūve </t>
  </si>
  <si>
    <t xml:space="preserve">Veikti ēkas Skolas ielā 4 pārbūves darbi, uzlabojot tās enegoefektivitāti. Uzlabota pašvaldības funkciju veikšana noteiktajā apmērā un kvalitātē.
Būvniecības darbus plānots īstenot 2022.-2023.gadu periodā.
Būvniecības darbu izmaksas:
   - 2022.gadā – EUR 1 714 572 (EUR 257 186 – pašvaldības budžets, EUR 1 457 386 – valsts dotācija);
   - 2023.gadā – EUR 1 714 572 (EUR 257 186 – pašvaldības budžets, EUR 1 457 386 – valsts dotācija). 
 </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</si>
  <si>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</si>
  <si>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OGRES  NOVADA  ATTĪSTĪBAS PROGRAMMA 2022..-2027.
INVESTĪCIJU PLĀNS 2022.-2027.</t>
  </si>
  <si>
    <t>04.51055</t>
  </si>
  <si>
    <t>Veikta tehniskā projekta izstrāde;            
Pārbūvētas lietus ūdens savākšanas sistēmas novadā -Laimas ielā un Avotu ielā gar Avotu 7.māju Lielvārdē;
Sagatavota tehniskā dokumentācija un veikta esošā ūdensvada pārbūve Ikšķiles  pilsētas teritorijā.</t>
  </si>
  <si>
    <t xml:space="preserve"> Uzlabota dzeramā ūdens kvalitāte, modernizējot dzeramā ūdens tīklu sistēmas, ūdens sagatavošanas un attīrīšanas iekārtas Lielvārdes pilsētas teritorijā aiz dzelzceļa.</t>
  </si>
  <si>
    <t>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pašvaldības budžeta līdzekļi, 595 000 EUR – aizņēmums)</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</si>
  <si>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</si>
  <si>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</si>
  <si>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</si>
  <si>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</si>
  <si>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</si>
  <si>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</si>
  <si>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</si>
  <si>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 Izveidoti bioloģisko atkritumu kompostēšanas laukumi Ogrē, Ikšķilē, Lielvārdē, Ķegumā </t>
  </si>
  <si>
    <t xml:space="preserve">Būvvalde, attiecīgās pilsētas pārvalde </t>
  </si>
  <si>
    <t xml:space="preserve">Tehniski ekonomiskā pamatojuma izstrāde  ūdenssaimniecības attīstībai </t>
  </si>
  <si>
    <t xml:space="preserve">Sagatavota tehniskā dokumentācija un uzbūvēts jauns vispārējas pirmsskolas izglītības iestādes korpuss, veikti remontdarbi, atjaunota materiāli tehniskā bāze.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</si>
  <si>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</si>
  <si>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</si>
  <si>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</si>
  <si>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 xml:space="preserve">Izbūvēta vispārējās pirmsskolas izglītības iestādes ēka Kartonfabrikas apkaimē </t>
  </si>
  <si>
    <t>Kaibalas pamatskolas atjaunošana vispārējās pirmsskolas izglītības iestādes  vajadzībām</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</si>
  <si>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</si>
  <si>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</si>
  <si>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</si>
  <si>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</si>
  <si>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Sagatavota tehniskā dokumentācija un veikta Ikšķiles vispārējās pirmsskolas izglītības iestādes "Urdaviņa" ventilācijas sistēmas pārbūve, veikti remontdarbi, atjaunota materiāli tehniskā bāze.</t>
  </si>
  <si>
    <t>Ķeipenes vispārējās pirmsskolas izglītības iestādes "Saulīte"</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</si>
  <si>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Papildus darbi 2022.g.: grīdu pamatnes, sienu mezglu, jumta konstrukcijas pārbūve, apsardzes sistēmas uzstādīšana, 1.stāva pārseguma stiprināšana, pagaraba durvju nomaiņa, bēniņu siltināšana. Izmaksas – EUR 86 875. 
Turpmākajos 10 gados objekta uzturēšana varētu izmaksāt EUR 124 000. 
</t>
  </si>
  <si>
    <t>Atjaunots Birzgales pamatskolas stadions (mākslīgais segums, asfalts un bruģēti celiņi ap skolu, teritorijas iežogošana un labiekārtošana, videonovērošanas uzstādīšana).</t>
  </si>
  <si>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</si>
  <si>
    <t>Jaunogres vidusskolas ēkas remontdarbi</t>
  </si>
  <si>
    <t xml:space="preserve">Jaunogres vidusskolas teritorijas labiekārtošana </t>
  </si>
  <si>
    <t xml:space="preserve">Sakārtota izglītības iestādes teritorija, atjaunojot celiņus, žogu, vārtus un apstādījumus, kā arī ierīkojot apgaismojumu. </t>
  </si>
  <si>
    <t xml:space="preserve">Uzstādītas ugunsdrošas durvis Jaunogres vidusskolā </t>
  </si>
  <si>
    <t xml:space="preserve">8.1.2.SAM "Uzlabot vispārējās izglītības iestāžu mācību vidi Ogres novadā" </t>
  </si>
  <si>
    <t xml:space="preserve">Kaibalas pamatskolas ēka pārbūvēta pirmsskolas izglītības iestādes funkcijai,  izveidots multifunkcionālais sporta un atpūtas laukums. </t>
  </si>
  <si>
    <t>Ķeipenes vispārējās pirmsskolas izglītības iestādes "Saulīte" mazbērnu grupas telpu atjaunošana un aprīkojuma nodrošināšana, sporta laukuma atjaunošana un labiekārtošana</t>
  </si>
  <si>
    <t>Jumpravas pamatskolas infrastruktūras uzlabošana</t>
  </si>
  <si>
    <t xml:space="preserve">Jaunogres vidusskolas ēkai tiks ierīkota ventilācijas sistēma </t>
  </si>
  <si>
    <t xml:space="preserve">1.Ķeipenes pamatskolas energoefektivitātes paaugstināšana;             2.Nodrošinātas iespējas trauksmes gadījumā apziņot visus par radušos situāciju; 
3.Veikts kosmētiskais remonts  (otrā stāva koridorā, kabinetos, bijušajās internāta telpās). </t>
  </si>
  <si>
    <t xml:space="preserve">Renovēts Ķeipenes pamatskolas sporta laukums
</t>
  </si>
  <si>
    <t xml:space="preserve">Atjaunota Madlienas vidusskolas virtuve un ēdnīca, veicot telpu kosmētisko remontu un iegādājoties jaunas virtuves mēbeles. 
</t>
  </si>
  <si>
    <t>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t>
  </si>
  <si>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</si>
  <si>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</si>
  <si>
    <t xml:space="preserve">Izveidota lietusūdeņu novades sistēma, novēršot negatīvo ietekmi uz ēkas konstrukciju. </t>
  </si>
  <si>
    <t xml:space="preserve">
Taurupes pamatskolas ēdināšanas bloka infrastruktūras atjaunošana</t>
  </si>
  <si>
    <t xml:space="preserve">Veikta elektroinstalācijas nomaiņa Taurupes pamatskolas ēdināšanas blokā, izveidota ventilācija visām telpām, veikta virtuves, noliktavu un mazgāšanas telpu renovācija, ēdamzāles remonts. 
</t>
  </si>
  <si>
    <t>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t>
  </si>
  <si>
    <t>Veikta Jaunogres vidusskolas stadiona rekonstrukcija un teritorijas daļēja labiekārtošana.</t>
  </si>
  <si>
    <t>Veikti nepieciešamie remontdarbi Ikšķiles vidusskolā (EUR 45 000);
uzlabota materiāli tehniskā bāze (EUR 35 000), lai nodrošinātu mūsdienīgu un kvalitatīvu mācību procesu.</t>
  </si>
  <si>
    <t xml:space="preserve"> Lēdmanes pamatskolas Krapes filiāle “Krapes skola"</t>
  </si>
  <si>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</si>
  <si>
    <t>Skolā ir izveidota sanitāri-higiēniskajām normām atbilstoša ventilācijas sistēma</t>
  </si>
  <si>
    <t xml:space="preserve">Ierīkota centrālapkures sistēma ar granulu apkuri Lēdmanes pamatskolas Krapes filiālē “Krapes skola"
</t>
  </si>
  <si>
    <t xml:space="preserve">Bij. Suntažu internātvidusskolas ēkas pamatu atjaunošana, lietus ūdens kanalizācijas sistēmas atjaunošana. </t>
  </si>
  <si>
    <r>
      <t>Atjaunota lietus ūdens kanalizācijas sistēma, atjaun</t>
    </r>
    <r>
      <rPr>
        <sz val="14"/>
        <rFont val="Arial"/>
        <family val="2"/>
        <charset val="186"/>
      </rPr>
      <t>oti bij. Sunta</t>
    </r>
    <r>
      <rPr>
        <sz val="14"/>
        <color theme="1"/>
        <rFont val="Arial"/>
        <family val="2"/>
        <charset val="186"/>
      </rPr>
      <t xml:space="preserve">žu internātvidusskolas ēkas pamati,  nesošo bojāto sienu konstrukciju atjaunošana. </t>
    </r>
  </si>
  <si>
    <t>Hokeja/skrituļošanas  laukuma izveide pie Lielvārdes Sporta centra</t>
  </si>
  <si>
    <t xml:space="preserve">Pie Lielvārdes Sporta centra zveidots hokeja/skrituļošanas laukums. </t>
  </si>
  <si>
    <t>Lielvārdes Sporta centra energoefektivitātes paaugstināšana</t>
  </si>
  <si>
    <t>Lielvārdē izveidots skeitparks.</t>
  </si>
  <si>
    <t xml:space="preserve">Mākslīgā sniega trase 600m Zilajos kalnos, starta laukumā izveidota ūdensapgāde no Dubkalnu ūdenskrātuves, uzstdītas ūdens padeves un sneiga pūšanas iekārtas. </t>
  </si>
  <si>
    <t xml:space="preserve">Izbūvēta labiekārtota tualete starta laukumā Zilajos kalnos. </t>
  </si>
  <si>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</si>
  <si>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</si>
  <si>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</si>
  <si>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 xml:space="preserve">Izveidots  āra trenažieru laukums pie Ogres novada Sporta centra. </t>
  </si>
  <si>
    <t>Ogres novada Sporta centrs</t>
  </si>
  <si>
    <t>Pasažieru autobuss Ogres novada Sporta centra vajadzībām</t>
  </si>
  <si>
    <t xml:space="preserve">Iegādāts sporta inventārs Ogres novada Sporta centram </t>
  </si>
  <si>
    <t>Sporta inventārs lēkšanas disciplīnu sektoros Ogres novada Sporta centram</t>
  </si>
  <si>
    <t xml:space="preserve">Iegādāts autobuss ( 28 vietas) Ogres novada Sporta centra vajadzībām. </t>
  </si>
  <si>
    <t>Traktors Ogres novada Sporta centra stadiona teritorijas uzkopšanai un sacensību sektoru nodrošināšanai</t>
  </si>
  <si>
    <t xml:space="preserve">Iegādāts traktors Ogres novada Sporta centra teritorijas uzkopšanai. </t>
  </si>
  <si>
    <t xml:space="preserve">Nomainīti sēdekļi āra tribīnēs stadionā Skolas ielā 21. </t>
  </si>
  <si>
    <t xml:space="preserve">Seguma nomaiņa šķēpmešanas sektoros (22430); turniketa izveide pie ieejas stadionā (EUR 40 111), pludmales volejbola seguma ierīkošana (EUR 22 600) </t>
  </si>
  <si>
    <t xml:space="preserve">Ogres novada Sporta centra ēkas pilnveidošana </t>
  </si>
  <si>
    <t xml:space="preserve">Aizsargtīkla konstrukcija ar sliedi  sporta centra hallē (EUR 12943);  trenažieri trenažieru zālē (EUR 4 876) ;  tribīņu grīdas un solu atjaunošana sporta zālē  (EUR 22 430); durvju nomaiņa ģērbtuvēs un dušās (20gb) (EUR  4860);  basketbola grozu konstrukcijas nomaiņa sporta zālē; mehāniskas karoga pacelšanas sistēmas ierīkošana hallē Skolas ielā 21 (EUR 5 220); apgaismojuma un  kustības sensoru uzstādīšana  gaiteņos Skolas ielā 21 (EUR 4 570)  </t>
  </si>
  <si>
    <t>Nomainīts un papildināts apgaismojums  Ogres Valsts ģimnāzijas futbola laukumā.</t>
  </si>
  <si>
    <t>1. Andreja Pumpura Lielvārdes muzeja teritorijā  atjaunots autostāvlaukums, bruģis zem ēkas velvēm, izbūvēta tualete, kā arī platforma pie namiņa.
2. Lielvārdes Kultūras nama pagalma laukuma projekta izstrāde un labiekārtošana.</t>
  </si>
  <si>
    <t>Andreja Pumpura Lielvārdes muzejs, Lielvārdes Kultūras nams</t>
  </si>
  <si>
    <t xml:space="preserve">Andreja Pumpura Lielvārdes muzeja un Lielvārdes Kultūras nama teritoriju labiekārtošana </t>
  </si>
  <si>
    <t>Ogres novada Kultūras centra Deju zāles renovācija</t>
  </si>
  <si>
    <t>Veikta 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</si>
  <si>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</si>
  <si>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</si>
  <si>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</si>
  <si>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Veikta Ogres novada Kultūras centra ēkas  ventilācijas sistēmu  rekonstrukcija un tehniskā projekta izstrāde</t>
  </si>
  <si>
    <t xml:space="preserve">Ogres novada Kultūras centra kamerzāles pārbūve </t>
  </si>
  <si>
    <t xml:space="preserve">Veikta 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</si>
  <si>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</si>
  <si>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r>
      <t>Veikta esošo telpu pielāgošana atvērtā tipa radošajam birojam (</t>
    </r>
    <r>
      <rPr>
        <i/>
        <sz val="14"/>
        <color theme="1"/>
        <rFont val="Arial"/>
        <family val="2"/>
        <charset val="186"/>
      </rPr>
      <t>co-working space</t>
    </r>
    <r>
      <rPr>
        <sz val="14"/>
        <color theme="1"/>
        <rFont val="Arial"/>
        <family val="2"/>
        <charset val="186"/>
      </rPr>
      <t>)</t>
    </r>
  </si>
  <si>
    <t xml:space="preserve">Ogresgala Tautas nama  infrastruktūras pilnveidošana </t>
  </si>
  <si>
    <t>Veikts Ogresgala Tautas nama  mēģinājumu telpu remonts (EUR 45000);
Izstrādāts tehniskais projekts un rekonstruēta tautas nama zāle (EUR 100 000)</t>
  </si>
  <si>
    <t>Ogresgala Tautas nama vestibila labiekārtošana</t>
  </si>
  <si>
    <t>Labiekārtots Ogresgala Tautas nama vestibils</t>
  </si>
  <si>
    <t>Ciemupes Tautas nama vestibila remonts</t>
  </si>
  <si>
    <t>Ogres novada Kultūras centra Lielās zāles skatuves gaismu, skaņu sistēmu un mehānismu modernizācija</t>
  </si>
  <si>
    <t>Veikta Ogres novada Kultūras centra Lielās zāles skatuves gaismu, skaņu sistēmu un mehānismu modernizācija</t>
  </si>
  <si>
    <t>Ogresgala Tautas nama skaņu un gaismas aparatūras modernizācija</t>
  </si>
  <si>
    <t>Modernizēta Ogresgala Tautas nama skaņu un gaismas aparatūra</t>
  </si>
  <si>
    <t xml:space="preserve">Iegādāts jauns flīģelis Ogres novada Kultūras centra Lielajā zālē </t>
  </si>
  <si>
    <t>Veikts Taurupes tautas nama fasādes remonts, siltināšana.</t>
  </si>
  <si>
    <t>Veikta Jumpravas pamatskolas teritorijas labiekārtošana –  pagalma bruģēšana, rotaļu laukumu atjaunošana.</t>
  </si>
  <si>
    <t xml:space="preserve">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 pārbūvēts piebraucamais ceļš un ierīkotas apgaismojuma laternas un novērošanas kameras. 
Projektu plānots īstenot 2021.-2022.g. periodā. Kopējais nepieciešamā finansējuma apjoms – EUR 900 000. 
   </t>
  </si>
  <si>
    <t xml:space="preserve">Ielu un ceļu infrastruktūras atjaunošana un  tīkla attīstība Lielvārdē, Lielvārdes pag., Lēdmanes pag.,Jumpravas pag. teritorijā </t>
  </si>
  <si>
    <t xml:space="preserve">Auto stāvlaukumu atjaunošana, pārbūve un jauna būvniecība Lielvārdē un Jumpravas pag. </t>
  </si>
  <si>
    <t>Rekonstruēta Lāčplēša ielas, Ķegumā, brauktuve, izbūvēts stāvlaukums</t>
  </si>
  <si>
    <t>Rekonstruēta Ogres ielas, Ķegumā brauktuve, izbūvēts stāvlaukums</t>
  </si>
  <si>
    <t xml:space="preserve">Rekonstruētas Liepu, Ķeguma, Katlu ielu brauktuves, gājēju ietves un pieslēgumi, iekšpagalmi Rembates ciemā. </t>
  </si>
  <si>
    <t xml:space="preserve">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
</t>
  </si>
  <si>
    <t>Ogresgala pag. pārvalde, Ielu un ceļu  uzturēšanas nodaļa</t>
  </si>
  <si>
    <t xml:space="preserve">Nomainītas bojātas pagasta ceļu caurtekas, novēršot pagasta ceļu pārplūšanu (EUR 6500);
Atjaunots segums pagasta centra  gājēju ietvei 160 m garumā (11 000 EUR);
Atjaunots segums Līčupes ielas  gājēju ietvei (EUR 35 000).
</t>
  </si>
  <si>
    <t>Dabas parka "Ogres Zilie kalni" piebraucamā ceļa Apiņu ielā – rekonstrukcija</t>
  </si>
  <si>
    <t xml:space="preserve">Lēdmanes ielas, Ogrē, seguma atjaunošana </t>
  </si>
  <si>
    <t>Mežmalas ielas, Ogrē,  seguma atjaunošana un lietus ūdens kanalizācijas sistēmas izbūve</t>
  </si>
  <si>
    <t>Pārbūvēta Bezdelīgu iela posmā līdz Amatnieku ielai, izveidota lietus ūdens kanalizācijas sistēma.
Projekts īstenojams   2021.-2022.gadu periodā. 
Nepieciešamā finansējuma apmērs – EUR 113 844:
    –  2021..g. – 34 153; 
    – 2022.g. – 79 691, 85% – kredīts.</t>
  </si>
  <si>
    <t xml:space="preserve">Bezdelīgu ielas, Ogrē, seguma atjaunošana un lietus ūdens kanalizācijas sistēmas izveide - </t>
  </si>
  <si>
    <t xml:space="preserve">Lauberes ielas, Ogrē, seguma atjaunošana un lietus ūdens kanalizācijas sistēmas izveide - </t>
  </si>
  <si>
    <t>Pārbūvēta  Lauberes iela posmā līdz Amatnieku ielai,  izveidota lietus ūdens kanalizācijas sistēma.
Projekts īstenojams  2022..-2022.gadu periodā. 
Nepieciešamā finansējuma apmērs – EUR 122 895
    – 2021..g. – 44 242;
    – 2022.g. – 78 653, 85% – kredīts).</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</si>
  <si>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</si>
  <si>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t xml:space="preserve">Ielas pārbūve un gājēju celiņa izbūve Jura Alunāna ielas un Akmeņu ielas posmā no Daugavpils ielas līdz Vidzemes ielai, Ogrē </t>
  </si>
  <si>
    <t xml:space="preserve">Izbūvēts ceļš gar "Aizupēm", Tīnūžu pag. </t>
  </si>
  <si>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</si>
  <si>
    <t xml:space="preserve">Tiks pārbūvēta Priedaines iela Ikšķilē, Ogres nov., izbūvējot asfalta segumu. 
 </t>
  </si>
  <si>
    <t>Satiksmes drošības organizācija un gājēju drošība Lielvārdes pilsētā</t>
  </si>
  <si>
    <t xml:space="preserve">Lielvārdē sakārtota satiksmes infrastruktūra, izveidoti gājēju celiņi, apgaismotas gājēju pārejas, autobusu pieturvietas. </t>
  </si>
  <si>
    <t xml:space="preserve">Veikta esošā komunikāciju tilta renovācija un pielāgošana drošai gājeju plūsmai. </t>
  </si>
  <si>
    <t xml:space="preserve">Izbūvēts bērnu aktīvās atpūtas laukums dabas parkā "Ogres Zilie kalni" </t>
  </si>
  <si>
    <t>Mākslīgā sniega trase 600m dabas parka "Ogres Zilie kalni" starta laukumā</t>
  </si>
  <si>
    <t xml:space="preserve">Labiekārtotās tualetes izbūve dabas parka "Ogres Zilie kalni" starta laukumā </t>
  </si>
  <si>
    <t>Nodrošinātas rekreācijas iespējas iedzīvotājiem un veicināta tūrisma attīstība Lielvārdes novadā, labiekārtojot valsts nozīmes dabas aizsardzības objektu – Rembates parku Lielvārdē. Izbūvēts piebraucamais ceļš no Saules ielas</t>
  </si>
  <si>
    <t xml:space="preserve">Bērnu rotaļu laukumu un aktīvās apūtas laukumu izveide un publisko teritoriju labiekārtošana Lielvārdē, Lielvārdes pag., Jumpravas pag., Lēdmanes pag. </t>
  </si>
  <si>
    <t xml:space="preserve">Ierīkoti bērnu rotaļu laukumi un aktīvās atpūtas laukumi (t.sk. aktīvās atpūtas laukums jauniešiem) Lielvārdes, Lielvārdes pag., Jumpravas pag. un Lēdmanes pag. teritorijā. </t>
  </si>
  <si>
    <t xml:space="preserve">Lielvārdes pilsētas un pagasta pārvalde, Jumpravas pag., pārvalde, Lēdmanes pag. pārvalde. </t>
  </si>
  <si>
    <t xml:space="preserve">Tiks veikta Ķeguma pludmales labiekārtošana, t.sk.  izveidojot fiziskajām aktivitātēm paredzēto infrastruktūru, apgaismojumu. </t>
  </si>
  <si>
    <t xml:space="preserve">Veikta Bākas uz mola projektēšana un būvniecība. </t>
  </si>
  <si>
    <t>Ķeguma dabas un meža takas</t>
  </si>
  <si>
    <t>Ogrē izbūvēts jauns stadions, jauna sporta ēka, jauna skolas ēka, rekosntruētas esošās skolas ēkas mācību klases, iegādāts aprīkojums</t>
  </si>
  <si>
    <t>Skeitparka izveide Lielvārdē</t>
  </si>
  <si>
    <t xml:space="preserve">Bibliotēku infrastruktūras pilnveidošana </t>
  </si>
  <si>
    <t xml:space="preserve">Suntažu vidusskolas sporta laukuma atjaunošana </t>
  </si>
  <si>
    <t xml:space="preserve">Atjaunots Suntažu vidusskolas sporta laukums. </t>
  </si>
  <si>
    <t>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t>
  </si>
  <si>
    <t>Īstenoti vides pieejamības pasākumi: pašvaldības publiskās ēkas, daudzdzīvokļu dzīvojamās ēkas; autonovietņu personām ar īpašām vajadzībām izveide  pie pašvaldības ēkām.</t>
  </si>
  <si>
    <t xml:space="preserve"> Ogres novada Sociālais dienests </t>
  </si>
  <si>
    <t>Jaunu kanalizācijas ārējo inženiertīklu būvniecība 18.1 km garumā, 8 (astoņu) kanalizācijas sūkņu staciju izbūve, kanalizācijas spiedvada izbūve 1.6 km garumā un rekonstrukcija 1.11 km garumā.</t>
  </si>
  <si>
    <t xml:space="preserve">Bij. Suntažu internātpamatskolas-rehabilitācijas centra ēkas siltināšana
</t>
  </si>
  <si>
    <t xml:space="preserve">Veikta bij. Suntažu internātpamatskolas-rehabilitācijas centra ēkas siltināšana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</si>
  <si>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</si>
  <si>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</si>
  <si>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</si>
  <si>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</si>
  <si>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</si>
  <si>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Izstrādāts tehniski ekonomiskais pamatojums ūdenssaimniecības attīstībai Ogres novada pilsētās un ciemos. </t>
  </si>
  <si>
    <t xml:space="preserve">Attiecīgā pagasta pārvalde, PA "Ogres Komunikācijas", Ielu un ceļu uzturēšanas nodaļa. </t>
  </si>
  <si>
    <t xml:space="preserve"> Apgaismojuma izbūve Ogrē, Ogresgala, Madlienas, Ciemupes, Ķeipenes, Lauberes, Krapes, Meņģeles ciemā</t>
  </si>
  <si>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</si>
  <si>
    <t xml:space="preserve">
1. Lielvārdes Kultūras nama laukums;
2. Jumpravas tirgus laukums pretī ambulancei;
3. Laukuma seguma atjaunošana un teritorijas labiekartošana Raiņa ielā 5, Lielvārdē
</t>
  </si>
  <si>
    <t xml:space="preserve">Atbalsts iedzīvotāju nekustamā īpašuma pievienošanai  centralizētajai ūdensapgādes un kanalizācijas sistēmai ūdenssaimniecības aglomerācijās </t>
  </si>
  <si>
    <t xml:space="preserve">Nodrošināt atbalstu  dzīvojamo ēku pievienošanai centralizētajiem ūdensapgādes un kanalizācijas tīkliem, kas tika izbūvēti ES Kohēzijas Fonda finansēto projektu ietvaros. </t>
  </si>
  <si>
    <t>PA "Ogres Komunikācijas", SIA "Lielvārdes Remte", SIA "Ķeguma Stars"</t>
  </si>
  <si>
    <t xml:space="preserve">Uzlabota ceļu un ielu kvalitāte  Lielvārdē, Lielvārdes pag., Lēdmanes pag.,Jumpravas pag. teritorijā. </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</si>
  <si>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</si>
  <si>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</si>
  <si>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</si>
  <si>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</si>
  <si>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</si>
  <si>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</si>
  <si>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</si>
  <si>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</si>
  <si>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</si>
  <si>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</si>
  <si>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</si>
  <si>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</si>
  <si>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</si>
  <si>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</si>
  <si>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</si>
  <si>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</si>
  <si>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</si>
  <si>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</si>
  <si>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</si>
  <si>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</si>
  <si>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</si>
  <si>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</si>
  <si>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</si>
  <si>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</si>
  <si>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</si>
  <si>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</si>
  <si>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</si>
  <si>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</si>
  <si>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</si>
  <si>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</si>
  <si>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</si>
  <si>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</si>
  <si>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</si>
  <si>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</si>
  <si>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</si>
  <si>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</si>
  <si>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</si>
  <si>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</si>
  <si>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</si>
  <si>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</si>
  <si>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</si>
  <si>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</si>
  <si>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</si>
  <si>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</si>
  <si>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</si>
  <si>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</si>
  <si>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</si>
  <si>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</si>
  <si>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</si>
  <si>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</si>
  <si>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</si>
  <si>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</si>
  <si>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</si>
  <si>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</si>
  <si>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</si>
  <si>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</si>
  <si>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</si>
  <si>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</si>
  <si>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</si>
  <si>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</si>
  <si>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</si>
  <si>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</si>
  <si>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</si>
  <si>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</si>
  <si>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</si>
  <si>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</si>
  <si>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</si>
  <si>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</si>
  <si>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</si>
  <si>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</si>
  <si>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</si>
  <si>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</si>
  <si>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</si>
  <si>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</si>
  <si>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</si>
  <si>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</si>
  <si>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</si>
  <si>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</si>
  <si>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</si>
  <si>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</si>
  <si>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</si>
  <si>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</si>
  <si>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</si>
  <si>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</si>
  <si>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</si>
  <si>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</si>
  <si>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</si>
  <si>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</si>
  <si>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</si>
  <si>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</si>
  <si>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</si>
  <si>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</si>
  <si>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</si>
  <si>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</si>
  <si>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</si>
  <si>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</si>
  <si>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</si>
  <si>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</si>
  <si>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</si>
  <si>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</si>
  <si>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</si>
  <si>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</si>
  <si>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</si>
  <si>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</si>
  <si>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</si>
  <si>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</si>
  <si>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</si>
  <si>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</si>
  <si>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</si>
  <si>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</si>
  <si>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</si>
  <si>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</si>
  <si>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</si>
  <si>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</si>
  <si>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</si>
  <si>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</si>
  <si>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</si>
  <si>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</si>
  <si>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</si>
  <si>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</si>
  <si>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</si>
  <si>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</si>
  <si>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3.3.1.</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</si>
  <si>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</si>
  <si>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</si>
  <si>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</si>
  <si>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</si>
  <si>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</si>
  <si>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</si>
  <si>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</si>
  <si>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</si>
  <si>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</si>
  <si>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</si>
  <si>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</si>
  <si>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</si>
  <si>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</si>
  <si>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</si>
  <si>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</si>
  <si>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</si>
  <si>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</si>
  <si>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</si>
  <si>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</si>
  <si>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</si>
  <si>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</si>
  <si>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</si>
  <si>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</si>
  <si>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</si>
  <si>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</si>
  <si>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</si>
  <si>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</si>
  <si>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</si>
  <si>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</si>
  <si>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</si>
  <si>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</si>
  <si>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</si>
  <si>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</si>
  <si>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</si>
  <si>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</si>
  <si>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</si>
  <si>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</si>
  <si>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</si>
  <si>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</si>
  <si>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</si>
  <si>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</si>
  <si>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</si>
  <si>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</si>
  <si>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</si>
  <si>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</si>
  <si>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</si>
  <si>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</si>
  <si>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</si>
  <si>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</si>
  <si>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</si>
  <si>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</si>
  <si>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</si>
  <si>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</si>
  <si>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</si>
  <si>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</si>
  <si>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</si>
  <si>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</si>
  <si>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</si>
  <si>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</si>
  <si>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</si>
  <si>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</si>
  <si>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</si>
  <si>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</si>
  <si>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</si>
  <si>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</si>
  <si>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</si>
  <si>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</si>
  <si>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</si>
  <si>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</si>
  <si>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</si>
  <si>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</si>
  <si>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</si>
  <si>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</si>
  <si>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</si>
  <si>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</si>
  <si>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</si>
  <si>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</si>
  <si>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</si>
  <si>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</si>
  <si>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</si>
  <si>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</si>
  <si>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</si>
  <si>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</si>
  <si>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</si>
  <si>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</si>
  <si>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</si>
  <si>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</si>
  <si>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</si>
  <si>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</si>
  <si>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</si>
  <si>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</si>
  <si>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</si>
  <si>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</si>
  <si>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</si>
  <si>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</si>
  <si>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</si>
  <si>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</si>
  <si>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 xml:space="preserve">Labiekārtota Ogres upes aizsargmola teritorija, to pielāgojot rekreācijas funkcijai. </t>
  </si>
  <si>
    <t>SAM 4.2.2. Bijušās sūkņu stacijas ēkā, Rīgas ielā 45, Ogrē, energoefektivitātes paaugstināšana, izmantojot atjaunojamos energoresursus</t>
  </si>
  <si>
    <t xml:space="preserve">Kārļa Kvanta ielas, Ogrē,  seguma atjaunošana </t>
  </si>
  <si>
    <t xml:space="preserve">Meņģeles pagasta vēsturiskās ēkas “Krievskola” atjaunošana un pielāgošana vietējai tirdzniecības vietai, izvietojot tajā arī Sudraba Edžus muzeju un tūrisma informācijas centru, 
</t>
  </si>
  <si>
    <t>Pārvietojamie digitālie informācijas ekrāni</t>
  </si>
  <si>
    <t>Stacionārie digitālie informācijas ekrāni</t>
  </si>
  <si>
    <t>13.1.2.</t>
  </si>
  <si>
    <t xml:space="preserve">Atjaunots fasādes krāsojums.  </t>
  </si>
  <si>
    <t>Atjaunojamās elektroenerģijas risinājumu uzstādīšana PII "Ābelīte"</t>
  </si>
  <si>
    <t xml:space="preserve">Saules elektrostacijas izveide PII  "Ābelīte", Ogresgalā, Ogresgala pag. </t>
  </si>
  <si>
    <t>PII "Ābelīte"</t>
  </si>
  <si>
    <t>Rekonstruēts Ciemupes Tautas nama vestibils</t>
  </si>
  <si>
    <t xml:space="preserve">Birzgales PII "Birztaliņa" </t>
  </si>
  <si>
    <t>2024</t>
  </si>
  <si>
    <t xml:space="preserve">Brīvdabas estrāžu teritoriju labiekārtošana  Lielvārdē un Jumpravas pag. </t>
  </si>
  <si>
    <t>Jumpravas estrādes teritorijas sakārtošana (EUR 111 000). Tiltiņa uz Saliņas projekta izstrāde un izbūve. Spīdalas saliņas skatuves daļai izstrādāts jumta izbūves projekts un veikta izbūve.</t>
  </si>
  <si>
    <t xml:space="preserve">Renovēts pagrabs, paaugstinot tā energoefektivitāti, izbūvējot cauruļu izolāciju, ventilācjas sistēmu, veicot konstrukcijas stiprināšanu. </t>
  </si>
  <si>
    <t xml:space="preserve">Flīģeļa iegāde  Ogres novada Kultūras centra Lielajā zālē </t>
  </si>
  <si>
    <t>Ogres novada Kultūras centra, Ciemupes Tautas nama un Ogresgala Tautas nama elektrības sistēmas sakārtošana</t>
  </si>
  <si>
    <t xml:space="preserve">Veikta elektrības sistēmas sakārtošana:
[1] Ogres novada Kultūra scentrā (EUR 60 000);
[2] Ciemupes Tautas namā (EUR 20 000);
[3] Ogresgala Teutas namā (EUR 20 000). </t>
  </si>
  <si>
    <t xml:space="preserve">Ielu un ceļu uzturēšanas nodaļa </t>
  </si>
  <si>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t>
  </si>
  <si>
    <t xml:space="preserve">Izstrādāta būvniecības dokumentācija un nosiltināta Lielvārdes Sporta centra ēka.
</t>
  </si>
  <si>
    <t xml:space="preserve">Lielvārdes Sporta centrs </t>
  </si>
  <si>
    <t>1.1.10.</t>
  </si>
  <si>
    <t>Uzvaras ielas Lielvārdē posmā līdz Lauku ielai pārbūve</t>
  </si>
  <si>
    <t>Uzvaras ielas, Lielvārdē, posmā līdz Lauku ielai pārbūve</t>
  </si>
  <si>
    <t xml:space="preserve"> Izbūvēta publiskā apgaismojuma sistēma Graudu ielā, Birzgalē (EUR 12 071), Ķegumā (EUR 12 071), Ikšķilē (EUR 73 000)</t>
  </si>
  <si>
    <t>Ikšķiles pilsētas un Tīnūžu pag. pārvalde, Ķeguma pilsētas pārvalde, Birzgales pag. pārvalde</t>
  </si>
  <si>
    <t>Ūdensvadu (D110 - 340 m, D63 - 214 m, D32 - 280 m) pārbūve Dārza ielā, Ikšķilē</t>
  </si>
  <si>
    <t>Ūdensvadu (D160 - 290 m, D63 - 193 m, D32 - 161 m) pārbūve Lībiešu ielā starp Dārza ielu un Irbenāju ielu, Ikšķilē</t>
  </si>
  <si>
    <t>Ūdensvadu (D63 - 193 m, D32 - 161 m) pārbūve Lībiešu ielā 23, 27, 29, 31 un Sila ielā, Ikšķilē</t>
  </si>
  <si>
    <t>Ūdensvadu (D110 - 363 m) pārbūve no Ziedu iela 31 līdz Rīgas iela 2, Ikšķilē</t>
  </si>
  <si>
    <t>Ūdensvadu (D110 - 780 m) pārbūve Ceplīšu ciemā, Tīnūžu pag.</t>
  </si>
  <si>
    <t>Jaunas KSS izbūve ar pieslēgumu pie esošā spiedvada, jauns 3 fāzu elektroapgādes pieslēgums</t>
  </si>
  <si>
    <t>Jaunu pašteces tīklu (D200 - 450 m) ar pievadiem D160, KSS izbūve ar spiedvadu, jauns 3 fāzu elektroapgādes pieslēgums</t>
  </si>
  <si>
    <t>Jaunu pašteces tīklu (D200 - 780 m) ar pievadiem D160, KSS izbūve ar spiedvadu, jauns 3 fāzu elektroapgādes pieslēgums</t>
  </si>
  <si>
    <t>Jaunu pašteces tīklu (D200 - 680 m) ar pievadiem D160, KSS izbūve ar spiedvadu, jauns 3 fāzu elektroapgādes pieslēgums</t>
  </si>
  <si>
    <t>Attīrīšanas jaudas un kapacitātes palielināšana (dūņu pārstrāde un tālāka izmantošana)</t>
  </si>
  <si>
    <t xml:space="preserve">Rekonstruēts Lielvārdes pamatskolas  sporta laukums:
- zemes iegāde – EUR 128 000;
 - būvniecības darbi – EUR 5 000 000. 
</t>
  </si>
  <si>
    <t xml:space="preserve">Lielvārdes pamatskolas  sporta laukuma rekonstrukcija </t>
  </si>
  <si>
    <t>Iekšējo inženierkomunikāciju rekonstrukcija Birzgales vispārējās pirmsskolas izglītības iestādē  „Birztaliņa”</t>
  </si>
  <si>
    <t xml:space="preserve">Rekonstruētas ūdens, kanalizācijas un ventilācijas sistēmas. </t>
  </si>
  <si>
    <t>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t>
  </si>
  <si>
    <t>Piebraucamā ceļa pie Jumpravas estrādes pārbūve</t>
  </si>
  <si>
    <t xml:space="preserve">Jumprava pagasta pārvalde </t>
  </si>
  <si>
    <t xml:space="preserve">Pārbūvēts piebraucamais ceļš pie Jumpravas estrādes (asfalta segums), nodrošinot ērtu piekļuvi. </t>
  </si>
  <si>
    <t xml:space="preserve">Ķeipenes pamatskolas sporta laukuma atjaunošana </t>
  </si>
  <si>
    <t xml:space="preserve">Atjaunots Ķeipenes pamatskolas sporta laukuma skrejceļš.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</si>
  <si>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</si>
  <si>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</si>
  <si>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</si>
  <si>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</si>
  <si>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Rekonstruēta Jauntanes iela Birzgalē</t>
  </si>
  <si>
    <t xml:space="preserve">Rekonstruētas Ziedu, Upes, Rīgas,  Skolas, Smilšu, Lazdu ielu brauktuves, gājēju ietves un pieslēgumi Ķegumā.  </t>
  </si>
  <si>
    <t xml:space="preserve">Ielu apgaismojuma izbūve Ikšķilē, Ķegumā, Birzgalē </t>
  </si>
  <si>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</si>
  <si>
    <t xml:space="preserve">Publiskās ārtelpas uzlabošana, teritorijas labiekārtošana Ikšķilē </t>
  </si>
  <si>
    <t>Publiskās ārtelpas uzlabošana, teritorijas labiekārtošana Turkalnē, Tīnūžu pag.</t>
  </si>
  <si>
    <t>Labiekārtotas publiskas atpūtas un rekreācijas vietas (parki, skvēri, atpūtas vietas u.tml.), atjaunoti esošie un izveidoti jauni vides objekti Ikšķilē.</t>
  </si>
  <si>
    <t>Labiekārtotas publiskas atpūtas un rekreācijas vietas (parki, skvēri, atpūtas vietas u.tml.), atjaunoti esošie un izveidoti jauni vides objekti Turkalnē, Tīnūžu pag.</t>
  </si>
  <si>
    <t xml:space="preserve">Lāčplēša un Lielvārdes kapu teritorijas attīstība paplašināšana (ieskaitot: ģeoloģija,topogrāfija un labiekārtojuma projekts).  </t>
  </si>
  <si>
    <t>Sagatavota tehniskā dokumentācija un izbūvētas jaunas autostāvvietas pie dzelzceļa stacijām Ikšķilē, Lielvārdē, Ķegumā, Ciemupē.</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</si>
  <si>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</si>
  <si>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</si>
  <si>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</si>
  <si>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</si>
  <si>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</si>
  <si>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</si>
  <si>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</si>
  <si>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</si>
  <si>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</si>
  <si>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</si>
  <si>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</si>
  <si>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</si>
  <si>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</si>
  <si>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</si>
  <si>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</si>
  <si>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</si>
  <si>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</si>
  <si>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</si>
  <si>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</si>
  <si>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</si>
  <si>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</si>
  <si>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</si>
  <si>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</si>
  <si>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</si>
  <si>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</si>
  <si>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</si>
  <si>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</si>
  <si>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</si>
  <si>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</si>
  <si>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 xml:space="preserve">Ierīkota centrālapkures sistēma ar granulu apkuri Madlienas vidusskolas Krapes filiālē (EUR 45000)
Nosiltināti  ēkas 3.stāva griesti, nomainīti 2.stāva logi (EUR 20 000)
Gaiteņu, ģerbtuves remonts (EUR 28000), grīdas remonts EUR 20840). </t>
  </si>
  <si>
    <t>Projektu izmaksas      KOPĀ</t>
  </si>
  <si>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m2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t>
  </si>
  <si>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</si>
  <si>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</si>
  <si>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</si>
  <si>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</si>
  <si>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</si>
  <si>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</si>
  <si>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</si>
  <si>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</si>
  <si>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</si>
  <si>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</si>
  <si>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</si>
  <si>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</si>
  <si>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</si>
  <si>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</si>
  <si>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</si>
  <si>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</si>
  <si>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</si>
  <si>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</si>
  <si>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</si>
  <si>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</si>
  <si>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</si>
  <si>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</si>
  <si>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</si>
  <si>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</si>
  <si>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</si>
  <si>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</si>
  <si>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</si>
  <si>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</si>
  <si>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</si>
  <si>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</si>
  <si>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</si>
  <si>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</si>
  <si>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</si>
  <si>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</si>
  <si>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</si>
  <si>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</si>
  <si>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</si>
  <si>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</si>
  <si>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</si>
  <si>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</si>
  <si>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</si>
  <si>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1.10.1.</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</si>
  <si>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</si>
  <si>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</si>
  <si>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</si>
  <si>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</si>
  <si>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</si>
  <si>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</si>
  <si>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</si>
  <si>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</si>
  <si>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</si>
  <si>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</si>
  <si>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</si>
  <si>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</si>
  <si>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</si>
  <si>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</si>
  <si>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</si>
  <si>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</si>
  <si>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</si>
  <si>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</si>
  <si>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</si>
  <si>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</si>
  <si>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</si>
  <si>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</si>
  <si>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</si>
  <si>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</si>
  <si>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</si>
  <si>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</si>
  <si>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</si>
  <si>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</si>
  <si>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</si>
  <si>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</si>
  <si>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</si>
  <si>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</si>
  <si>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</si>
  <si>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</si>
  <si>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</si>
  <si>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</si>
  <si>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</si>
  <si>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</si>
  <si>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</si>
  <si>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</si>
  <si>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</si>
  <si>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</si>
  <si>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</si>
  <si>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</si>
  <si>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</si>
  <si>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</si>
  <si>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</si>
  <si>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</si>
  <si>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</si>
  <si>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</si>
  <si>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</si>
  <si>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</si>
  <si>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</si>
  <si>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</si>
  <si>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</si>
  <si>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</si>
  <si>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</si>
  <si>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</si>
  <si>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Projekta īstenošanas rezultātā tiks izveidots daudzfunkcionāls ziemas un vasaras atpūtas komplekss.  Projekts tiks īstenots piesaistot ārējo finansējumu, </t>
  </si>
  <si>
    <t xml:space="preserve">Telpu nodrošināšana pašvaldības policijai  </t>
  </si>
  <si>
    <t xml:space="preserve">
Projekts paredz pārbūvēt ēku Meža prospektā 13, Ogrē (pašreiz Ogres tehnikuma ēka), pielāgojot to pašvaldības policijas funkcijām, t.sk. izveidojot atskurbtuvi. 
</t>
  </si>
  <si>
    <t>1.6.13.</t>
  </si>
  <si>
    <t>Ogresgala pamatskolas energoefektivitātes pasākumi</t>
  </si>
  <si>
    <t xml:space="preserve">Projekta ietvaros tiks paaugstināta Ogresgala pamatskolas energoefektivitāte. 
</t>
  </si>
  <si>
    <t xml:space="preserve">Pašvaldības dzīvojamā fonda uzturēšana </t>
  </si>
  <si>
    <t xml:space="preserve">Attiecīgā pilsētas/pagasta pārvalde. </t>
  </si>
  <si>
    <t xml:space="preserve">Uzlabots pašvaldības dzīvojamā fonda tehniskais stāvoklis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</si>
  <si>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</si>
  <si>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</si>
  <si>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</si>
  <si>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</si>
  <si>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</si>
  <si>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t xml:space="preserve">Tiks izveidots videonovērošanas centrs.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</si>
  <si>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</si>
  <si>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</si>
  <si>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</si>
  <si>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t>4.PIELIKUMS
Ogres novada pašvaldības domes 
2022.gada 16.jūnija lēmumam 
(protokola Nr.13; 8)
PROJEKTS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</si>
</sst>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34"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30">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cellStyleXfs>
  <cellXfs count="394">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applyFill="1"/>
    <xf numFmtId="0" fontId="9" fillId="0" borderId="0" xfId="0" applyFont="1" applyFill="1"/>
    <xf numFmtId="0" fontId="4" fillId="0" borderId="0" xfId="0" applyFont="1" applyFill="1"/>
    <xf numFmtId="0" fontId="4" fillId="0" borderId="0" xfId="0" applyFont="1" applyFill="1" applyBorder="1"/>
    <xf numFmtId="0" fontId="4" fillId="0" borderId="0" xfId="0" applyFont="1" applyFill="1" applyAlignment="1">
      <alignment horizontal="center"/>
    </xf>
    <xf numFmtId="0" fontId="4" fillId="0" borderId="2" xfId="0" applyFont="1" applyBorder="1" applyAlignment="1">
      <alignment horizontal="center" vertical="center" wrapText="1"/>
    </xf>
    <xf numFmtId="0" fontId="4" fillId="6" borderId="0" xfId="0" applyFont="1" applyFill="1"/>
    <xf numFmtId="0" fontId="4" fillId="0" borderId="0" xfId="0" applyFont="1" applyAlignment="1">
      <alignment wrapText="1"/>
    </xf>
    <xf numFmtId="0" fontId="4" fillId="0" borderId="0" xfId="0" applyFont="1" applyFill="1" applyAlignment="1">
      <alignment wrapText="1"/>
    </xf>
    <xf numFmtId="0" fontId="5" fillId="0" borderId="0" xfId="0" applyFont="1" applyFill="1" applyBorder="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xf numFmtId="0" fontId="4" fillId="0" borderId="0" xfId="0" applyFont="1" applyFill="1" applyBorder="1" applyAlignment="1">
      <alignment horizontal="center" vertical="center" wrapText="1"/>
    </xf>
    <xf numFmtId="3" fontId="7" fillId="2" borderId="12" xfId="0" applyNumberFormat="1" applyFont="1" applyFill="1" applyBorder="1" applyAlignment="1">
      <alignment horizontal="center" vertical="center"/>
    </xf>
    <xf numFmtId="0" fontId="7" fillId="2" borderId="12" xfId="0" applyFont="1" applyFill="1" applyBorder="1" applyAlignment="1">
      <alignment horizontal="left" vertical="center"/>
    </xf>
    <xf numFmtId="0" fontId="7" fillId="2" borderId="12" xfId="0" applyFont="1" applyFill="1" applyBorder="1" applyAlignment="1">
      <alignment horizontal="left" vertical="center" wrapText="1"/>
    </xf>
    <xf numFmtId="0" fontId="9" fillId="0" borderId="0" xfId="0" applyFont="1" applyFill="1" applyAlignment="1">
      <alignment horizontal="center" vertical="center" wrapText="1"/>
    </xf>
    <xf numFmtId="0" fontId="7" fillId="3"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4" fillId="0" borderId="0" xfId="0" applyFont="1" applyAlignment="1">
      <alignment horizontal="center" vertical="center" wrapText="1"/>
    </xf>
    <xf numFmtId="0" fontId="7" fillId="2" borderId="12" xfId="0" applyFont="1" applyFill="1" applyBorder="1" applyAlignment="1">
      <alignment horizontal="center" vertical="center" wrapText="1"/>
    </xf>
    <xf numFmtId="0" fontId="9" fillId="0" borderId="0" xfId="0" applyFont="1" applyAlignment="1">
      <alignment horizontal="right"/>
    </xf>
    <xf numFmtId="0" fontId="9" fillId="0" borderId="0" xfId="0" applyFont="1" applyAlignment="1">
      <alignment horizontal="center"/>
    </xf>
    <xf numFmtId="0" fontId="1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5" fillId="0" borderId="0" xfId="0" applyFont="1" applyFill="1" applyAlignment="1">
      <alignment horizontal="center" vertical="center" wrapText="1"/>
    </xf>
    <xf numFmtId="0" fontId="4" fillId="0" borderId="0" xfId="0" applyFont="1" applyBorder="1" applyAlignment="1">
      <alignment horizontal="center" vertical="center"/>
    </xf>
    <xf numFmtId="0" fontId="7" fillId="0" borderId="0" xfId="0"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Border="1"/>
    <xf numFmtId="0" fontId="9" fillId="0" borderId="0" xfId="0" applyFont="1" applyBorder="1"/>
    <xf numFmtId="0" fontId="4" fillId="0" borderId="0" xfId="0" applyFont="1" applyBorder="1" applyAlignment="1">
      <alignment wrapText="1"/>
    </xf>
    <xf numFmtId="165" fontId="5" fillId="0" borderId="13" xfId="2"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wrapText="1"/>
    </xf>
    <xf numFmtId="49" fontId="4" fillId="0" borderId="0" xfId="2"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4" fontId="5" fillId="0" borderId="0" xfId="2" applyNumberFormat="1" applyFont="1" applyFill="1" applyBorder="1" applyAlignment="1">
      <alignment horizontal="center" vertical="center" wrapText="1"/>
    </xf>
    <xf numFmtId="165" fontId="5" fillId="0" borderId="0" xfId="2" applyNumberFormat="1" applyFont="1" applyFill="1" applyBorder="1" applyAlignment="1">
      <alignment horizontal="center" vertical="center" wrapText="1"/>
    </xf>
    <xf numFmtId="0" fontId="9" fillId="0" borderId="0" xfId="0" applyFont="1" applyBorder="1" applyAlignment="1">
      <alignment horizontal="center" vertical="center"/>
    </xf>
    <xf numFmtId="0" fontId="7" fillId="3"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Alignment="1">
      <alignment horizontal="center" vertical="center" wrapText="1"/>
    </xf>
    <xf numFmtId="0" fontId="7" fillId="3" borderId="12"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0" borderId="15" xfId="0" applyFont="1" applyFill="1" applyBorder="1" applyAlignment="1">
      <alignment horizontal="center" vertical="center" wrapText="1"/>
    </xf>
    <xf numFmtId="3" fontId="7" fillId="0" borderId="15" xfId="1"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3" fontId="7" fillId="0" borderId="15" xfId="0" applyNumberFormat="1" applyFont="1" applyFill="1" applyBorder="1" applyAlignment="1">
      <alignment horizontal="center" vertical="center" wrapText="1"/>
    </xf>
    <xf numFmtId="164" fontId="5" fillId="0" borderId="15" xfId="2" applyNumberFormat="1" applyFont="1" applyFill="1" applyBorder="1" applyAlignment="1">
      <alignment horizontal="center" vertical="center" wrapText="1"/>
    </xf>
    <xf numFmtId="0" fontId="5" fillId="0" borderId="15" xfId="0" applyFont="1" applyBorder="1" applyAlignment="1">
      <alignment horizontal="center" vertical="center" wrapText="1"/>
    </xf>
    <xf numFmtId="3" fontId="5" fillId="0" borderId="15"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164" fontId="5" fillId="5" borderId="15" xfId="2"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5" fillId="0" borderId="15" xfId="0" applyFont="1" applyBorder="1" applyAlignment="1">
      <alignment vertical="center" wrapText="1"/>
    </xf>
    <xf numFmtId="1" fontId="4" fillId="0" borderId="15" xfId="2" applyNumberFormat="1" applyFont="1" applyBorder="1" applyAlignment="1">
      <alignment horizontal="center" vertical="center" wrapText="1"/>
    </xf>
    <xf numFmtId="3" fontId="4" fillId="0" borderId="15" xfId="2" applyNumberFormat="1" applyFont="1" applyBorder="1" applyAlignment="1">
      <alignment horizontal="center" vertical="center" wrapText="1"/>
    </xf>
    <xf numFmtId="0" fontId="4" fillId="0" borderId="15" xfId="0" applyFont="1" applyFill="1" applyBorder="1" applyAlignment="1">
      <alignment horizontal="center" vertical="center" wrapText="1"/>
    </xf>
    <xf numFmtId="3" fontId="9"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3" fontId="9" fillId="0" borderId="15" xfId="2" applyNumberFormat="1" applyFont="1" applyBorder="1" applyAlignment="1">
      <alignment horizontal="center" vertical="center"/>
    </xf>
    <xf numFmtId="0" fontId="4" fillId="0" borderId="15" xfId="0" applyFont="1" applyFill="1" applyBorder="1" applyAlignment="1">
      <alignment horizontal="center" vertical="center"/>
    </xf>
    <xf numFmtId="3" fontId="4" fillId="0" borderId="15" xfId="0" applyNumberFormat="1" applyFont="1" applyFill="1" applyBorder="1" applyAlignment="1">
      <alignment horizontal="center" vertical="center"/>
    </xf>
    <xf numFmtId="0" fontId="4" fillId="0" borderId="15" xfId="0" applyFont="1" applyBorder="1" applyAlignment="1">
      <alignment horizontal="left" vertical="center" wrapText="1"/>
    </xf>
    <xf numFmtId="3" fontId="4" fillId="0" borderId="15" xfId="2" applyNumberFormat="1" applyFont="1" applyFill="1" applyBorder="1" applyAlignment="1">
      <alignment horizontal="center" vertical="center"/>
    </xf>
    <xf numFmtId="164" fontId="4" fillId="0" borderId="15" xfId="2" applyNumberFormat="1" applyFont="1" applyFill="1" applyBorder="1" applyAlignment="1">
      <alignment horizontal="center" vertical="center" wrapText="1"/>
    </xf>
    <xf numFmtId="49" fontId="4" fillId="0" borderId="15" xfId="2"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0" fontId="4" fillId="0" borderId="0" xfId="0" applyFont="1" applyBorder="1" applyAlignment="1">
      <alignment horizontal="left"/>
    </xf>
    <xf numFmtId="0" fontId="4" fillId="0" borderId="0" xfId="0" applyFont="1" applyFill="1" applyAlignment="1">
      <alignment horizontal="left"/>
    </xf>
    <xf numFmtId="1" fontId="4" fillId="0" borderId="15" xfId="0" applyNumberFormat="1" applyFont="1" applyFill="1" applyBorder="1" applyAlignment="1">
      <alignment horizontal="center" vertical="center"/>
    </xf>
    <xf numFmtId="0" fontId="9" fillId="0" borderId="0" xfId="0" applyFont="1" applyAlignment="1">
      <alignment horizontal="center" vertical="center"/>
    </xf>
    <xf numFmtId="0" fontId="5" fillId="0" borderId="0" xfId="0" applyFont="1" applyFill="1" applyBorder="1" applyAlignment="1">
      <alignment horizontal="left" vertical="center" wrapText="1"/>
    </xf>
    <xf numFmtId="0" fontId="5" fillId="0" borderId="15" xfId="0" applyFont="1" applyBorder="1" applyAlignment="1">
      <alignment horizontal="left" vertical="center" wrapText="1"/>
    </xf>
    <xf numFmtId="165" fontId="5" fillId="0" borderId="13" xfId="2" applyNumberFormat="1" applyFont="1" applyBorder="1" applyAlignment="1">
      <alignment horizontal="center" vertical="center" wrapText="1"/>
    </xf>
    <xf numFmtId="3" fontId="7" fillId="0" borderId="15" xfId="1" applyNumberFormat="1" applyFont="1" applyFill="1" applyBorder="1" applyAlignment="1">
      <alignment horizontal="center" vertical="center"/>
    </xf>
    <xf numFmtId="0" fontId="5" fillId="0" borderId="15" xfId="0" applyFont="1" applyFill="1" applyBorder="1" applyAlignment="1">
      <alignment horizontal="center" vertical="center"/>
    </xf>
    <xf numFmtId="49" fontId="10" fillId="0" borderId="16" xfId="2" applyNumberFormat="1" applyFont="1" applyFill="1" applyBorder="1" applyAlignment="1">
      <alignment horizontal="left" vertical="center" wrapText="1"/>
    </xf>
    <xf numFmtId="0" fontId="4" fillId="0" borderId="18" xfId="0" applyFont="1" applyBorder="1" applyAlignment="1">
      <alignment horizontal="center" vertical="center" wrapText="1"/>
    </xf>
    <xf numFmtId="3" fontId="7" fillId="0" borderId="18" xfId="1" applyNumberFormat="1" applyFont="1" applyFill="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20" xfId="0" applyFont="1" applyBorder="1" applyAlignment="1">
      <alignment horizontal="center" vertical="center" wrapText="1"/>
    </xf>
    <xf numFmtId="164" fontId="5" fillId="0" borderId="18" xfId="2" applyNumberFormat="1" applyFont="1" applyBorder="1" applyAlignment="1">
      <alignment horizontal="center" vertical="center" wrapText="1"/>
    </xf>
    <xf numFmtId="0" fontId="4" fillId="0" borderId="0" xfId="0" applyFont="1" applyFill="1" applyAlignment="1"/>
    <xf numFmtId="0" fontId="9" fillId="0" borderId="0" xfId="0" applyFont="1" applyFill="1" applyAlignment="1"/>
    <xf numFmtId="49" fontId="7" fillId="0" borderId="19"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3" fontId="9"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9" fillId="2" borderId="22" xfId="0" applyFont="1" applyFill="1" applyBorder="1" applyAlignment="1">
      <alignment horizontal="left" vertical="center" wrapText="1"/>
    </xf>
    <xf numFmtId="0" fontId="9" fillId="0" borderId="0" xfId="0" applyFont="1" applyAlignment="1">
      <alignment vertical="center"/>
    </xf>
    <xf numFmtId="167" fontId="5" fillId="0" borderId="15" xfId="0" applyNumberFormat="1" applyFont="1" applyFill="1" applyBorder="1" applyAlignment="1">
      <alignment horizontal="center" vertical="center" wrapText="1"/>
    </xf>
    <xf numFmtId="0" fontId="4" fillId="0" borderId="15" xfId="0" applyFont="1" applyFill="1" applyBorder="1" applyAlignment="1">
      <alignment vertical="center" wrapText="1"/>
    </xf>
    <xf numFmtId="0" fontId="5" fillId="0" borderId="15" xfId="0" applyFont="1" applyFill="1" applyBorder="1" applyAlignment="1">
      <alignment horizontal="left" vertical="top" wrapText="1"/>
    </xf>
    <xf numFmtId="0" fontId="4" fillId="0" borderId="20" xfId="0"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167" fontId="5" fillId="0" borderId="15" xfId="0" applyNumberFormat="1" applyFont="1" applyFill="1" applyBorder="1" applyAlignment="1">
      <alignment horizontal="left" vertical="center" wrapText="1"/>
    </xf>
    <xf numFmtId="0" fontId="4" fillId="0" borderId="15" xfId="0" applyFont="1" applyFill="1" applyBorder="1"/>
    <xf numFmtId="49" fontId="7" fillId="0" borderId="19"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168" fontId="5" fillId="0" borderId="20" xfId="0" applyNumberFormat="1" applyFont="1" applyBorder="1" applyAlignment="1">
      <alignment horizontal="center" vertical="center" wrapText="1"/>
    </xf>
    <xf numFmtId="165" fontId="4" fillId="0" borderId="20" xfId="2" applyNumberFormat="1" applyFont="1" applyFill="1" applyBorder="1" applyAlignment="1">
      <alignment horizontal="center" vertical="center" wrapText="1"/>
    </xf>
    <xf numFmtId="3" fontId="7" fillId="7" borderId="15" xfId="0" applyNumberFormat="1"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0" borderId="0" xfId="0" applyFont="1" applyFill="1" applyAlignment="1">
      <alignment horizontal="center" vertical="center" wrapText="1"/>
    </xf>
    <xf numFmtId="0" fontId="7" fillId="7" borderId="12"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0" fontId="9" fillId="7" borderId="0" xfId="0" applyFont="1" applyFill="1" applyAlignment="1">
      <alignment vertical="center"/>
    </xf>
    <xf numFmtId="3" fontId="7" fillId="2" borderId="20" xfId="0" applyNumberFormat="1" applyFont="1" applyFill="1" applyBorder="1" applyAlignment="1">
      <alignment horizontal="center" vertical="center"/>
    </xf>
    <xf numFmtId="0" fontId="9" fillId="0" borderId="15" xfId="0" applyFont="1" applyBorder="1" applyAlignment="1">
      <alignment wrapText="1"/>
    </xf>
    <xf numFmtId="3" fontId="4" fillId="0" borderId="15" xfId="0" applyNumberFormat="1" applyFont="1" applyBorder="1" applyAlignment="1">
      <alignment wrapText="1"/>
    </xf>
    <xf numFmtId="3" fontId="9" fillId="0" borderId="20" xfId="0" applyNumberFormat="1" applyFont="1" applyBorder="1" applyAlignment="1">
      <alignment wrapText="1"/>
    </xf>
    <xf numFmtId="0" fontId="21" fillId="0" borderId="25" xfId="0" applyFont="1" applyBorder="1" applyAlignment="1">
      <alignment horizontal="justify" vertical="center"/>
    </xf>
    <xf numFmtId="3" fontId="4" fillId="0" borderId="25" xfId="0" applyNumberFormat="1" applyFont="1" applyBorder="1"/>
    <xf numFmtId="3" fontId="4" fillId="0" borderId="0" xfId="0" applyNumberFormat="1" applyFont="1" applyBorder="1" applyAlignment="1">
      <alignment wrapText="1"/>
    </xf>
    <xf numFmtId="3" fontId="4" fillId="0" borderId="0" xfId="0" applyNumberFormat="1" applyFont="1" applyBorder="1"/>
    <xf numFmtId="3" fontId="4" fillId="0" borderId="25" xfId="0" applyNumberFormat="1" applyFont="1" applyBorder="1" applyAlignment="1">
      <alignment wrapText="1"/>
    </xf>
    <xf numFmtId="1" fontId="10" fillId="0" borderId="15" xfId="2" applyNumberFormat="1" applyFont="1" applyFill="1" applyBorder="1" applyAlignment="1">
      <alignment horizontal="center" vertical="center" wrapText="1"/>
    </xf>
    <xf numFmtId="0" fontId="22" fillId="0" borderId="15"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1" fontId="7" fillId="7" borderId="1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167" fontId="5" fillId="0" borderId="15" xfId="0" applyNumberFormat="1" applyFont="1" applyFill="1" applyBorder="1" applyAlignment="1">
      <alignment vertical="center" wrapText="1"/>
    </xf>
    <xf numFmtId="0" fontId="5" fillId="0" borderId="15" xfId="0" applyFont="1" applyFill="1" applyBorder="1" applyAlignment="1">
      <alignment vertical="center" wrapText="1"/>
    </xf>
    <xf numFmtId="3" fontId="7" fillId="0" borderId="15" xfId="1" applyNumberFormat="1" applyFont="1" applyFill="1" applyBorder="1" applyAlignment="1">
      <alignment vertical="center" wrapText="1"/>
    </xf>
    <xf numFmtId="3" fontId="7" fillId="0" borderId="15" xfId="0" applyNumberFormat="1" applyFont="1" applyFill="1" applyBorder="1" applyAlignment="1">
      <alignment vertical="center" wrapText="1"/>
    </xf>
    <xf numFmtId="0" fontId="5" fillId="0" borderId="20" xfId="0" applyFont="1" applyFill="1" applyBorder="1" applyAlignment="1">
      <alignment vertical="center" wrapText="1"/>
    </xf>
    <xf numFmtId="0" fontId="5" fillId="0" borderId="0" xfId="0" applyFont="1" applyFill="1" applyAlignment="1">
      <alignment vertical="center" wrapText="1"/>
    </xf>
    <xf numFmtId="0" fontId="9" fillId="3" borderId="18" xfId="0" applyFont="1" applyFill="1" applyBorder="1" applyAlignment="1">
      <alignment horizontal="center" vertical="center" wrapText="1"/>
    </xf>
    <xf numFmtId="3" fontId="7" fillId="2" borderId="18" xfId="0" applyNumberFormat="1" applyFont="1" applyFill="1" applyBorder="1" applyAlignment="1">
      <alignment horizontal="center" vertical="center"/>
    </xf>
    <xf numFmtId="0" fontId="9" fillId="2" borderId="18" xfId="0" applyFont="1" applyFill="1" applyBorder="1" applyAlignment="1">
      <alignment horizontal="left" vertical="center"/>
    </xf>
    <xf numFmtId="3" fontId="9" fillId="2" borderId="18" xfId="0" applyNumberFormat="1" applyFont="1" applyFill="1" applyBorder="1" applyAlignment="1">
      <alignment horizontal="center" vertical="center"/>
    </xf>
    <xf numFmtId="0" fontId="9" fillId="2" borderId="18" xfId="0" applyFont="1" applyFill="1" applyBorder="1" applyAlignment="1">
      <alignment horizontal="left" vertical="center" wrapText="1"/>
    </xf>
    <xf numFmtId="3" fontId="9" fillId="7" borderId="18" xfId="0" applyNumberFormat="1" applyFont="1" applyFill="1" applyBorder="1" applyAlignment="1">
      <alignment vertical="center"/>
    </xf>
    <xf numFmtId="0" fontId="9" fillId="7" borderId="18" xfId="0" applyFont="1" applyFill="1" applyBorder="1" applyAlignment="1">
      <alignment vertical="center"/>
    </xf>
    <xf numFmtId="0" fontId="5"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3" fontId="10" fillId="0" borderId="18" xfId="2" applyNumberFormat="1" applyFont="1" applyFill="1" applyBorder="1" applyAlignment="1">
      <alignment horizontal="center" vertical="center" wrapText="1"/>
    </xf>
    <xf numFmtId="3" fontId="5" fillId="0" borderId="18" xfId="5" applyNumberFormat="1" applyFont="1" applyFill="1" applyBorder="1" applyAlignment="1">
      <alignment horizontal="center" vertical="center"/>
    </xf>
    <xf numFmtId="0" fontId="4" fillId="0" borderId="18" xfId="0" applyFont="1" applyFill="1" applyBorder="1" applyAlignment="1">
      <alignment horizontal="center" vertical="center"/>
    </xf>
    <xf numFmtId="3" fontId="9" fillId="0" borderId="18" xfId="1" applyNumberFormat="1" applyFont="1" applyFill="1" applyBorder="1" applyAlignment="1">
      <alignment horizontal="center" vertical="center"/>
    </xf>
    <xf numFmtId="3" fontId="9" fillId="0" borderId="18" xfId="2" applyNumberFormat="1" applyFont="1" applyFill="1" applyBorder="1" applyAlignment="1">
      <alignment horizontal="center" vertical="center"/>
    </xf>
    <xf numFmtId="0" fontId="4" fillId="0" borderId="18" xfId="0" applyFont="1" applyFill="1" applyBorder="1" applyAlignment="1">
      <alignment horizontal="left" vertical="center" wrapText="1"/>
    </xf>
    <xf numFmtId="3" fontId="4" fillId="0" borderId="18" xfId="0" applyNumberFormat="1" applyFont="1" applyBorder="1" applyAlignment="1">
      <alignment horizontal="center" vertical="center"/>
    </xf>
    <xf numFmtId="0" fontId="4" fillId="0" borderId="18" xfId="0" applyFont="1" applyBorder="1" applyAlignment="1">
      <alignment horizontal="left" vertical="center" wrapText="1"/>
    </xf>
    <xf numFmtId="168" fontId="4" fillId="0" borderId="18" xfId="0" applyNumberFormat="1" applyFont="1" applyBorder="1" applyAlignment="1">
      <alignment horizontal="center" vertical="center" wrapText="1"/>
    </xf>
    <xf numFmtId="49" fontId="7" fillId="0" borderId="18" xfId="0" applyNumberFormat="1" applyFont="1" applyFill="1" applyBorder="1" applyAlignment="1">
      <alignment horizontal="center" vertical="center" wrapText="1"/>
    </xf>
    <xf numFmtId="3" fontId="7" fillId="0" borderId="18" xfId="1"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164" fontId="5" fillId="0" borderId="18" xfId="2" applyNumberFormat="1" applyFont="1" applyFill="1" applyBorder="1" applyAlignment="1">
      <alignment horizontal="center" vertical="center" wrapText="1"/>
    </xf>
    <xf numFmtId="3" fontId="4" fillId="0" borderId="18"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165" fontId="4" fillId="0" borderId="18"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166" fontId="5" fillId="0" borderId="18" xfId="1" applyNumberFormat="1" applyFont="1" applyFill="1" applyBorder="1" applyAlignment="1">
      <alignment horizontal="center" vertical="center" wrapText="1"/>
    </xf>
    <xf numFmtId="3" fontId="4" fillId="0" borderId="18" xfId="1" applyNumberFormat="1" applyFont="1" applyFill="1" applyBorder="1" applyAlignment="1">
      <alignment horizontal="center" vertical="center"/>
    </xf>
    <xf numFmtId="3" fontId="4" fillId="0" borderId="18" xfId="2" applyNumberFormat="1" applyFont="1" applyFill="1" applyBorder="1" applyAlignment="1">
      <alignment horizontal="center" vertical="center"/>
    </xf>
    <xf numFmtId="49" fontId="4" fillId="0" borderId="18" xfId="2" applyNumberFormat="1" applyFont="1" applyFill="1" applyBorder="1" applyAlignment="1">
      <alignment horizontal="left" vertical="center" wrapText="1"/>
    </xf>
    <xf numFmtId="164" fontId="4" fillId="0" borderId="18"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0" fontId="4" fillId="0" borderId="18" xfId="0" applyFont="1" applyBorder="1"/>
    <xf numFmtId="1" fontId="4" fillId="0" borderId="18" xfId="0" applyNumberFormat="1" applyFont="1" applyFill="1" applyBorder="1" applyAlignment="1">
      <alignment horizontal="center" vertical="center"/>
    </xf>
    <xf numFmtId="1" fontId="4" fillId="0" borderId="18" xfId="0" applyNumberFormat="1" applyFont="1" applyFill="1" applyBorder="1" applyAlignment="1">
      <alignment vertical="center"/>
    </xf>
    <xf numFmtId="49" fontId="4" fillId="0" borderId="18" xfId="2" applyNumberFormat="1"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xf>
    <xf numFmtId="1" fontId="5" fillId="0" borderId="18" xfId="0" applyNumberFormat="1" applyFont="1" applyFill="1" applyBorder="1" applyAlignment="1">
      <alignment horizontal="center" vertical="center"/>
    </xf>
    <xf numFmtId="3" fontId="7" fillId="0" borderId="18" xfId="0" applyNumberFormat="1" applyFont="1" applyBorder="1" applyAlignment="1">
      <alignment horizontal="center" vertical="center" wrapText="1"/>
    </xf>
    <xf numFmtId="3" fontId="9" fillId="7" borderId="18" xfId="0" applyNumberFormat="1" applyFont="1" applyFill="1" applyBorder="1" applyAlignment="1">
      <alignment vertical="center" wrapText="1"/>
    </xf>
    <xf numFmtId="0" fontId="9" fillId="7" borderId="18" xfId="0" applyFont="1" applyFill="1" applyBorder="1" applyAlignment="1">
      <alignment vertical="center" wrapText="1"/>
    </xf>
    <xf numFmtId="3" fontId="5" fillId="0" borderId="18" xfId="2" applyNumberFormat="1" applyFont="1" applyFill="1" applyBorder="1" applyAlignment="1">
      <alignment horizontal="center" vertical="center"/>
    </xf>
    <xf numFmtId="49" fontId="5" fillId="0" borderId="18" xfId="2" applyNumberFormat="1" applyFont="1" applyFill="1" applyBorder="1" applyAlignment="1">
      <alignment horizontal="left" vertical="top" wrapText="1"/>
    </xf>
    <xf numFmtId="168" fontId="4" fillId="0" borderId="18" xfId="0" applyNumberFormat="1" applyFont="1" applyFill="1" applyBorder="1" applyAlignment="1">
      <alignment horizontal="center" vertical="center" wrapText="1"/>
    </xf>
    <xf numFmtId="167" fontId="5" fillId="0" borderId="18" xfId="0" applyNumberFormat="1" applyFont="1" applyFill="1" applyBorder="1" applyAlignment="1">
      <alignment horizontal="center" vertical="center" wrapText="1"/>
    </xf>
    <xf numFmtId="49" fontId="10" fillId="0" borderId="18" xfId="2" applyNumberFormat="1" applyFont="1" applyFill="1" applyBorder="1" applyAlignment="1">
      <alignment horizontal="left" vertical="center" wrapText="1"/>
    </xf>
    <xf numFmtId="3" fontId="4" fillId="0" borderId="18" xfId="0" applyNumberFormat="1" applyFont="1" applyFill="1" applyBorder="1" applyAlignment="1">
      <alignment horizontal="center" vertical="center"/>
    </xf>
    <xf numFmtId="0" fontId="5" fillId="0" borderId="18" xfId="0" applyFont="1" applyFill="1" applyBorder="1" applyAlignment="1">
      <alignment vertical="top" wrapText="1"/>
    </xf>
    <xf numFmtId="3" fontId="5" fillId="0" borderId="18" xfId="0" applyNumberFormat="1" applyFont="1" applyFill="1" applyBorder="1" applyAlignment="1">
      <alignment horizontal="center" vertical="top"/>
    </xf>
    <xf numFmtId="0" fontId="9" fillId="7" borderId="18" xfId="0" applyFont="1" applyFill="1" applyBorder="1" applyAlignment="1">
      <alignment horizontal="center" vertical="center" wrapText="1"/>
    </xf>
    <xf numFmtId="0" fontId="5" fillId="0" borderId="18" xfId="0" applyFont="1" applyFill="1" applyBorder="1"/>
    <xf numFmtId="1" fontId="7" fillId="0" borderId="18" xfId="1" applyNumberFormat="1" applyFont="1" applyFill="1" applyBorder="1" applyAlignment="1">
      <alignment horizontal="center" vertical="center"/>
    </xf>
    <xf numFmtId="168" fontId="5" fillId="0" borderId="18" xfId="0" applyNumberFormat="1" applyFont="1" applyFill="1" applyBorder="1" applyAlignment="1">
      <alignment horizontal="center" vertical="center" wrapText="1"/>
    </xf>
    <xf numFmtId="165" fontId="4" fillId="0" borderId="18" xfId="2" applyNumberFormat="1" applyFont="1" applyFill="1" applyBorder="1" applyAlignment="1">
      <alignment vertical="center" wrapText="1"/>
    </xf>
    <xf numFmtId="0" fontId="4" fillId="0" borderId="18" xfId="0" applyFont="1" applyFill="1" applyBorder="1" applyAlignment="1">
      <alignment vertical="center" wrapText="1"/>
    </xf>
    <xf numFmtId="2" fontId="4" fillId="0" borderId="18" xfId="0" applyNumberFormat="1" applyFont="1" applyFill="1" applyBorder="1" applyAlignment="1">
      <alignment vertical="center"/>
    </xf>
    <xf numFmtId="0" fontId="4" fillId="0" borderId="18" xfId="0" applyFont="1" applyFill="1" applyBorder="1" applyAlignment="1">
      <alignment vertical="center"/>
    </xf>
    <xf numFmtId="0" fontId="5" fillId="0" borderId="18" xfId="0" applyFont="1" applyFill="1" applyBorder="1" applyAlignment="1">
      <alignment horizontal="left" vertical="top" wrapText="1"/>
    </xf>
    <xf numFmtId="9" fontId="4" fillId="0" borderId="18" xfId="4" applyFont="1" applyFill="1" applyBorder="1" applyAlignment="1">
      <alignment horizontal="center" vertical="center"/>
    </xf>
    <xf numFmtId="169" fontId="7" fillId="0" borderId="19"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0" fontId="9" fillId="0" borderId="0" xfId="0" applyFont="1" applyBorder="1" applyAlignment="1">
      <alignment horizontal="center"/>
    </xf>
    <xf numFmtId="0" fontId="9" fillId="0" borderId="0" xfId="0" applyFont="1" applyFill="1" applyAlignment="1">
      <alignment horizontal="center"/>
    </xf>
    <xf numFmtId="49" fontId="9" fillId="0" borderId="14" xfId="0" applyNumberFormat="1" applyFont="1" applyBorder="1" applyAlignment="1">
      <alignment horizontal="center" vertical="center"/>
    </xf>
    <xf numFmtId="0" fontId="5" fillId="0" borderId="15" xfId="0" applyFont="1" applyFill="1" applyBorder="1"/>
    <xf numFmtId="2" fontId="5" fillId="0" borderId="18" xfId="0" applyNumberFormat="1" applyFont="1" applyFill="1" applyBorder="1" applyAlignment="1">
      <alignment horizontal="center" vertical="center"/>
    </xf>
    <xf numFmtId="3" fontId="7" fillId="0" borderId="18" xfId="2" applyNumberFormat="1" applyFont="1" applyFill="1" applyBorder="1" applyAlignment="1">
      <alignment horizontal="center" vertical="center"/>
    </xf>
    <xf numFmtId="0" fontId="5" fillId="0" borderId="0" xfId="0" applyFont="1" applyFill="1" applyAlignment="1">
      <alignment horizontal="center"/>
    </xf>
    <xf numFmtId="167" fontId="5" fillId="0" borderId="18" xfId="0" applyNumberFormat="1" applyFont="1" applyFill="1" applyBorder="1" applyAlignment="1">
      <alignment horizontal="left" vertical="center" wrapText="1"/>
    </xf>
    <xf numFmtId="0" fontId="9" fillId="3" borderId="15" xfId="0"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9" fontId="4" fillId="0" borderId="15" xfId="0" applyNumberFormat="1" applyFont="1" applyFill="1" applyBorder="1" applyAlignment="1">
      <alignment horizontal="center" vertical="center"/>
    </xf>
    <xf numFmtId="3" fontId="9" fillId="7" borderId="15" xfId="0" applyNumberFormat="1" applyFont="1" applyFill="1" applyBorder="1" applyAlignment="1">
      <alignment horizontal="left" vertical="center" wrapText="1"/>
    </xf>
    <xf numFmtId="3" fontId="4" fillId="0" borderId="15" xfId="0" applyNumberFormat="1" applyFont="1" applyFill="1" applyBorder="1" applyAlignment="1">
      <alignment horizontal="center" vertical="center" wrapText="1"/>
    </xf>
    <xf numFmtId="3" fontId="4" fillId="0" borderId="15" xfId="0" applyNumberFormat="1" applyFont="1" applyFill="1" applyBorder="1" applyAlignment="1">
      <alignment horizontal="center" vertical="top"/>
    </xf>
    <xf numFmtId="0" fontId="26" fillId="0" borderId="15" xfId="0" applyFont="1" applyFill="1" applyBorder="1" applyAlignment="1">
      <alignment horizontal="center" vertical="center"/>
    </xf>
    <xf numFmtId="3" fontId="25" fillId="0" borderId="22" xfId="5" applyNumberFormat="1" applyFont="1" applyFill="1" applyBorder="1"/>
    <xf numFmtId="3" fontId="27" fillId="0" borderId="22" xfId="5" applyNumberFormat="1" applyFont="1" applyFill="1" applyBorder="1" applyAlignment="1">
      <alignment wrapText="1"/>
    </xf>
    <xf numFmtId="3" fontId="23" fillId="0" borderId="18" xfId="5" applyNumberFormat="1" applyFont="1" applyFill="1" applyBorder="1" applyAlignment="1">
      <alignment wrapText="1"/>
    </xf>
    <xf numFmtId="3" fontId="24" fillId="0" borderId="18" xfId="5" applyNumberFormat="1" applyFont="1" applyFill="1" applyBorder="1" applyAlignment="1">
      <alignment wrapText="1"/>
    </xf>
    <xf numFmtId="0" fontId="9" fillId="3" borderId="18" xfId="0" applyFont="1" applyFill="1" applyBorder="1" applyAlignment="1">
      <alignment horizontal="center" vertical="center" wrapText="1"/>
    </xf>
    <xf numFmtId="3" fontId="9" fillId="0" borderId="18" xfId="2" applyNumberFormat="1" applyFont="1" applyBorder="1" applyAlignment="1">
      <alignment horizontal="center" vertical="center"/>
    </xf>
    <xf numFmtId="0" fontId="9" fillId="0" borderId="18" xfId="0" applyFont="1" applyFill="1" applyBorder="1" applyAlignment="1">
      <alignment horizontal="center" vertical="center"/>
    </xf>
    <xf numFmtId="165" fontId="4" fillId="0" borderId="18" xfId="2" applyNumberFormat="1" applyFont="1" applyFill="1" applyBorder="1" applyAlignment="1">
      <alignment horizontal="left" vertical="center" wrapText="1"/>
    </xf>
    <xf numFmtId="3" fontId="9" fillId="0" borderId="15" xfId="0" applyNumberFormat="1" applyFont="1" applyFill="1" applyBorder="1" applyAlignment="1">
      <alignment horizontal="center" vertical="center" wrapText="1"/>
    </xf>
    <xf numFmtId="4" fontId="4" fillId="0" borderId="18" xfId="0" applyNumberFormat="1" applyFont="1" applyFill="1" applyBorder="1" applyAlignment="1">
      <alignment horizontal="center" vertical="center" wrapText="1"/>
    </xf>
    <xf numFmtId="4" fontId="5" fillId="0" borderId="18"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49" fontId="4" fillId="0" borderId="15" xfId="2"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xf>
    <xf numFmtId="165" fontId="5" fillId="0" borderId="18" xfId="2" applyNumberFormat="1" applyFont="1" applyFill="1" applyBorder="1" applyAlignment="1">
      <alignment horizontal="center" vertical="center" wrapText="1"/>
    </xf>
    <xf numFmtId="3" fontId="9" fillId="0" borderId="18" xfId="1" applyNumberFormat="1" applyFont="1" applyFill="1" applyBorder="1" applyAlignment="1">
      <alignment vertical="center"/>
    </xf>
    <xf numFmtId="3" fontId="9" fillId="0" borderId="18" xfId="2" applyNumberFormat="1" applyFont="1" applyFill="1" applyBorder="1" applyAlignment="1">
      <alignment vertical="center"/>
    </xf>
    <xf numFmtId="0" fontId="5" fillId="0" borderId="18" xfId="0" applyFont="1" applyFill="1" applyBorder="1" applyAlignment="1">
      <alignment vertical="center" wrapText="1"/>
    </xf>
    <xf numFmtId="168" fontId="4" fillId="0" borderId="20"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0" borderId="18" xfId="0" applyFont="1" applyBorder="1" applyAlignment="1">
      <alignment vertical="center" wrapText="1"/>
    </xf>
    <xf numFmtId="0" fontId="4" fillId="0" borderId="18" xfId="0" applyFont="1" applyFill="1" applyBorder="1"/>
    <xf numFmtId="3" fontId="5" fillId="0" borderId="18"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wrapText="1"/>
    </xf>
    <xf numFmtId="1" fontId="7" fillId="0" borderId="15" xfId="1" applyNumberFormat="1" applyFont="1" applyFill="1" applyBorder="1" applyAlignment="1">
      <alignment horizontal="center" vertical="center"/>
    </xf>
    <xf numFmtId="1" fontId="7" fillId="0" borderId="19"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164" fontId="4" fillId="0" borderId="15" xfId="0" applyNumberFormat="1" applyFont="1" applyFill="1" applyBorder="1" applyAlignment="1">
      <alignment vertical="center" wrapText="1"/>
    </xf>
    <xf numFmtId="164" fontId="5" fillId="0" borderId="15" xfId="0" applyNumberFormat="1" applyFont="1" applyFill="1" applyBorder="1" applyAlignment="1">
      <alignment vertical="center" wrapText="1"/>
    </xf>
    <xf numFmtId="0" fontId="9" fillId="0" borderId="0" xfId="0" applyFont="1" applyFill="1" applyAlignment="1">
      <alignment horizontal="center" vertical="center"/>
    </xf>
    <xf numFmtId="3" fontId="9" fillId="7" borderId="18" xfId="0" applyNumberFormat="1" applyFont="1" applyFill="1" applyBorder="1" applyAlignment="1">
      <alignment horizontal="center" vertical="center"/>
    </xf>
    <xf numFmtId="0" fontId="9" fillId="7" borderId="18" xfId="0" applyFont="1" applyFill="1" applyBorder="1" applyAlignment="1">
      <alignment horizontal="center" vertical="center"/>
    </xf>
    <xf numFmtId="0" fontId="9" fillId="7" borderId="0" xfId="0" applyFont="1" applyFill="1" applyAlignment="1">
      <alignment horizontal="center" vertical="center"/>
    </xf>
    <xf numFmtId="3" fontId="9" fillId="0" borderId="26" xfId="0" applyNumberFormat="1" applyFont="1" applyBorder="1"/>
    <xf numFmtId="0" fontId="29" fillId="0" borderId="18" xfId="0" applyFont="1" applyFill="1" applyBorder="1" applyAlignment="1">
      <alignment horizontal="center" vertical="center"/>
    </xf>
    <xf numFmtId="0" fontId="30" fillId="0" borderId="18" xfId="0" applyFont="1" applyFill="1" applyBorder="1" applyAlignment="1">
      <alignment horizontal="center" vertical="center"/>
    </xf>
    <xf numFmtId="164" fontId="31" fillId="0" borderId="15" xfId="0" applyNumberFormat="1" applyFont="1" applyFill="1" applyBorder="1" applyAlignment="1">
      <alignment horizontal="center" vertical="center" wrapText="1"/>
    </xf>
    <xf numFmtId="164" fontId="4" fillId="0" borderId="15"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5" xfId="0" applyFont="1" applyFill="1" applyBorder="1" applyAlignment="1">
      <alignment horizontal="left" vertical="center"/>
    </xf>
    <xf numFmtId="3" fontId="28" fillId="0" borderId="29" xfId="0" applyNumberFormat="1" applyFont="1" applyFill="1" applyBorder="1" applyAlignment="1">
      <alignment horizontal="center" vertical="center"/>
    </xf>
    <xf numFmtId="0" fontId="5" fillId="0" borderId="0" xfId="0" applyFont="1" applyBorder="1" applyAlignment="1">
      <alignment horizontal="center" vertical="center" wrapText="1"/>
    </xf>
    <xf numFmtId="3" fontId="4" fillId="0" borderId="18" xfId="3" applyNumberFormat="1" applyFont="1" applyFill="1" applyBorder="1" applyAlignment="1">
      <alignment horizontal="center" vertical="center"/>
    </xf>
    <xf numFmtId="49" fontId="4" fillId="0" borderId="18" xfId="0" applyNumberFormat="1" applyFont="1" applyFill="1" applyBorder="1" applyAlignment="1">
      <alignment horizontal="center" vertical="center" wrapText="1"/>
    </xf>
    <xf numFmtId="3" fontId="4" fillId="0" borderId="18" xfId="2" applyNumberFormat="1" applyFont="1" applyFill="1" applyBorder="1" applyAlignment="1">
      <alignment horizontal="center" vertical="center" wrapText="1"/>
    </xf>
    <xf numFmtId="0" fontId="4" fillId="0" borderId="18" xfId="0" applyFont="1" applyFill="1" applyBorder="1" applyAlignment="1">
      <alignment horizontal="center"/>
    </xf>
    <xf numFmtId="3" fontId="4" fillId="0" borderId="18" xfId="2" applyNumberFormat="1" applyFont="1" applyFill="1" applyBorder="1" applyAlignment="1">
      <alignment horizontal="left" vertical="center" wrapText="1"/>
    </xf>
    <xf numFmtId="0" fontId="4" fillId="0" borderId="18" xfId="0" applyFont="1" applyFill="1" applyBorder="1" applyAlignment="1">
      <alignment horizontal="left" vertical="center"/>
    </xf>
    <xf numFmtId="0" fontId="7" fillId="0" borderId="18" xfId="0" applyFont="1" applyFill="1" applyBorder="1" applyAlignment="1">
      <alignment horizontal="center" vertical="center"/>
    </xf>
    <xf numFmtId="0" fontId="5" fillId="0" borderId="18" xfId="0" applyFont="1" applyFill="1" applyBorder="1" applyAlignment="1">
      <alignment vertical="center"/>
    </xf>
    <xf numFmtId="0" fontId="5" fillId="0" borderId="0" xfId="0" applyFont="1" applyFill="1" applyAlignment="1">
      <alignment vertical="center"/>
    </xf>
    <xf numFmtId="2" fontId="28" fillId="0" borderId="18" xfId="0" applyNumberFormat="1" applyFont="1" applyFill="1" applyBorder="1" applyAlignment="1">
      <alignment vertical="center"/>
    </xf>
    <xf numFmtId="170" fontId="4" fillId="0" borderId="18" xfId="0" applyNumberFormat="1" applyFont="1" applyFill="1" applyBorder="1" applyAlignment="1">
      <alignment horizontal="center" vertical="center"/>
    </xf>
    <xf numFmtId="1" fontId="28" fillId="0" borderId="18" xfId="5" applyNumberFormat="1" applyFont="1" applyFill="1" applyBorder="1" applyAlignment="1">
      <alignment horizontal="center"/>
    </xf>
    <xf numFmtId="3" fontId="11" fillId="0" borderId="18" xfId="2" applyNumberFormat="1" applyFont="1" applyFill="1" applyBorder="1" applyAlignment="1">
      <alignment horizontal="center" vertical="center"/>
    </xf>
    <xf numFmtId="3" fontId="9" fillId="0" borderId="15" xfId="2"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165" fontId="5" fillId="0" borderId="20" xfId="2"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9" fillId="0" borderId="0" xfId="0" applyFont="1" applyAlignment="1">
      <alignment horizontal="center" vertical="center" wrapText="1"/>
    </xf>
    <xf numFmtId="49" fontId="9" fillId="0" borderId="3" xfId="0" applyNumberFormat="1" applyFont="1" applyFill="1" applyBorder="1" applyAlignment="1">
      <alignment horizontal="center" vertical="center"/>
    </xf>
    <xf numFmtId="0" fontId="4" fillId="0" borderId="22" xfId="0" applyFont="1" applyFill="1" applyBorder="1" applyAlignment="1">
      <alignment horizontal="center" vertical="center" wrapText="1"/>
    </xf>
    <xf numFmtId="49" fontId="9" fillId="0" borderId="14" xfId="0" applyNumberFormat="1" applyFont="1" applyFill="1" applyBorder="1" applyAlignment="1">
      <alignment horizontal="center" vertical="center"/>
    </xf>
    <xf numFmtId="49" fontId="7" fillId="0" borderId="19" xfId="0" applyNumberFormat="1" applyFont="1" applyBorder="1" applyAlignment="1">
      <alignment horizontal="center" vertical="center"/>
    </xf>
    <xf numFmtId="0" fontId="5" fillId="0" borderId="18" xfId="0" applyFont="1" applyBorder="1" applyAlignment="1">
      <alignment horizontal="center" vertical="center"/>
    </xf>
    <xf numFmtId="0" fontId="22" fillId="0" borderId="18" xfId="0" applyFont="1" applyBorder="1" applyAlignment="1">
      <alignment horizontal="center" vertical="center"/>
    </xf>
    <xf numFmtId="0" fontId="7" fillId="4" borderId="19"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6" fillId="0" borderId="17" xfId="0" applyFont="1" applyBorder="1" applyAlignment="1">
      <alignment horizontal="center"/>
    </xf>
    <xf numFmtId="0" fontId="17" fillId="0" borderId="17" xfId="0" applyFont="1" applyBorder="1" applyAlignment="1">
      <alignment horizontal="center"/>
    </xf>
    <xf numFmtId="0" fontId="7" fillId="3" borderId="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20" fillId="7" borderId="19" xfId="0" applyFont="1" applyFill="1" applyBorder="1" applyAlignment="1">
      <alignment horizontal="left" vertical="center" wrapText="1"/>
    </xf>
    <xf numFmtId="0" fontId="1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3" borderId="15" xfId="0" applyFont="1" applyFill="1" applyBorder="1" applyAlignment="1">
      <alignment horizontal="center" vertical="center" wrapText="1"/>
    </xf>
    <xf numFmtId="166" fontId="7" fillId="3" borderId="4" xfId="0" applyNumberFormat="1" applyFont="1" applyFill="1" applyBorder="1" applyAlignment="1">
      <alignment horizontal="center" vertical="center" wrapText="1"/>
    </xf>
    <xf numFmtId="166" fontId="7" fillId="3" borderId="15" xfId="0" applyNumberFormat="1" applyFont="1" applyFill="1" applyBorder="1" applyAlignment="1">
      <alignment horizontal="center" vertical="center" wrapText="1"/>
    </xf>
    <xf numFmtId="0" fontId="9" fillId="0" borderId="0" xfId="0" applyFont="1" applyAlignment="1">
      <alignment horizontal="center" vertical="center" wrapText="1"/>
    </xf>
    <xf numFmtId="0" fontId="18" fillId="7" borderId="22" xfId="0" applyFont="1" applyFill="1" applyBorder="1" applyAlignment="1" applyProtection="1">
      <alignment horizontal="left" vertical="center" wrapText="1"/>
      <protection locked="0"/>
    </xf>
    <xf numFmtId="0" fontId="19" fillId="0" borderId="1" xfId="0" applyFont="1" applyBorder="1" applyAlignment="1">
      <alignment vertical="center" wrapText="1"/>
    </xf>
    <xf numFmtId="0" fontId="19" fillId="7" borderId="1" xfId="0" applyFont="1" applyFill="1" applyBorder="1" applyAlignment="1">
      <alignment vertical="center"/>
    </xf>
    <xf numFmtId="0" fontId="19" fillId="7" borderId="1" xfId="0" applyFont="1" applyFill="1" applyBorder="1" applyAlignment="1">
      <alignment vertical="center" wrapText="1"/>
    </xf>
    <xf numFmtId="0" fontId="18" fillId="7" borderId="22"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9"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9" fillId="2" borderId="18" xfId="0" applyFont="1" applyFill="1" applyBorder="1" applyAlignment="1">
      <alignment horizontal="left" vertical="center" wrapText="1"/>
    </xf>
    <xf numFmtId="0" fontId="4" fillId="2" borderId="18" xfId="0" applyFont="1" applyFill="1" applyBorder="1" applyAlignment="1">
      <alignment horizontal="left" vertical="center" wrapText="1"/>
    </xf>
    <xf numFmtId="166" fontId="9" fillId="3" borderId="18" xfId="0" applyNumberFormat="1" applyFont="1" applyFill="1" applyBorder="1" applyAlignment="1">
      <alignment horizontal="center" vertical="center" wrapText="1"/>
    </xf>
    <xf numFmtId="0" fontId="16" fillId="0" borderId="0" xfId="0" applyFont="1" applyBorder="1" applyAlignment="1">
      <alignment horizontal="center"/>
    </xf>
    <xf numFmtId="0" fontId="17" fillId="0" borderId="0" xfId="0" applyFont="1" applyBorder="1" applyAlignment="1">
      <alignment horizontal="center"/>
    </xf>
    <xf numFmtId="0" fontId="9" fillId="3" borderId="1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0" xfId="0" applyFont="1" applyFill="1" applyAlignment="1">
      <alignment horizontal="center" vertical="center" wrapText="1"/>
    </xf>
    <xf numFmtId="0" fontId="4" fillId="0" borderId="0" xfId="0" applyFont="1" applyAlignment="1"/>
    <xf numFmtId="0" fontId="7" fillId="2" borderId="5" xfId="0" applyFont="1" applyFill="1" applyBorder="1" applyAlignment="1">
      <alignment horizontal="left" vertical="center" wrapText="1"/>
    </xf>
    <xf numFmtId="0" fontId="4" fillId="0" borderId="6" xfId="0" applyFont="1" applyBorder="1" applyAlignment="1">
      <alignment horizontal="left" vertical="center" wrapText="1"/>
    </xf>
    <xf numFmtId="0" fontId="7" fillId="3"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166" fontId="9" fillId="3" borderId="11" xfId="0" applyNumberFormat="1" applyFont="1" applyFill="1" applyBorder="1" applyAlignment="1">
      <alignment horizontal="center" vertical="center" wrapText="1"/>
    </xf>
    <xf numFmtId="0" fontId="7" fillId="4"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0" fillId="7" borderId="5" xfId="0" applyFont="1" applyFill="1" applyBorder="1" applyAlignment="1">
      <alignment horizontal="left" vertical="center" wrapText="1"/>
    </xf>
    <xf numFmtId="0" fontId="19" fillId="0" borderId="6"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166" fontId="7" fillId="3" borderId="11"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27"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2" fontId="30" fillId="0" borderId="18"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0" fontId="33" fillId="0" borderId="0" xfId="0" applyFont="1" applyFill="1" applyAlignment="1">
      <alignment vertical="center"/>
    </xf>
  </cellXfs>
  <cellStyles count="6">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s>
  <dxfs count="0"/>
  <tableStyles count="0" defaultTableStyle="TableStyleMedium9" defaultPivotStyle="PivotStyleLight16"/>
  <colors>
    <mruColors>
      <color rgb="FFFF0066"/>
      <color rgb="FF00FF00"/>
      <color rgb="FFCC99FF"/>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54"/>
  <sheetViews>
    <sheetView tabSelected="1" zoomScale="55" zoomScaleNormal="55" zoomScalePageLayoutView="80" workbookViewId="0">
      <pane ySplit="6" topLeftCell="A7" activePane="bottomLeft" state="frozen"/>
      <selection activeCell="A5" sqref="A5"/>
      <selection pane="bottomLeft" activeCell="F141" sqref="F141"/>
    </sheetView>
  </sheetViews>
  <sheetFormatPr defaultColWidth="8.85546875" defaultRowHeight="18" x14ac:dyDescent="0.25"/>
  <cols>
    <col min="1" max="1" width="13.7109375" style="61" customWidth="1"/>
    <col min="2" max="2" width="62.5703125" style="59" customWidth="1"/>
    <col min="3" max="3" width="22.42578125" style="59" customWidth="1"/>
    <col min="4" max="4" width="17.5703125" style="40" customWidth="1"/>
    <col min="5" max="5" width="19.85546875" style="58" customWidth="1"/>
    <col min="6" max="14" width="16.7109375" style="40" customWidth="1"/>
    <col min="15" max="17" width="16.7109375" style="59" customWidth="1"/>
    <col min="18" max="18" width="16.7109375" style="40" customWidth="1"/>
    <col min="19" max="24" width="16.7109375" style="30" customWidth="1"/>
    <col min="25" max="25" width="16.7109375" style="63" customWidth="1"/>
    <col min="26" max="31" width="16.7109375" style="30" customWidth="1"/>
    <col min="32" max="32" width="16.7109375" style="63" customWidth="1"/>
    <col min="33" max="38" width="16.7109375" style="30" customWidth="1"/>
    <col min="39" max="39" width="16.7109375" style="63" customWidth="1"/>
    <col min="40" max="45" width="16.7109375" style="30" customWidth="1"/>
    <col min="46" max="46" width="16.7109375" style="63" customWidth="1"/>
    <col min="47" max="47" width="19" style="61" customWidth="1"/>
    <col min="48" max="48" width="71.85546875" style="95" customWidth="1"/>
    <col min="49" max="49" width="18.140625" style="59" customWidth="1"/>
    <col min="50" max="50" width="23.42578125" style="30" customWidth="1"/>
    <col min="51" max="51" width="40.140625" style="59" customWidth="1"/>
    <col min="52" max="52" width="14.140625" style="40" customWidth="1"/>
    <col min="53" max="122" width="8.85546875" style="40"/>
    <col min="123" max="16384" width="8.85546875" style="59"/>
  </cols>
  <sheetData>
    <row r="1" spans="1:122" ht="120.75" customHeight="1" x14ac:dyDescent="0.25">
      <c r="Y1" s="301"/>
      <c r="AF1" s="301"/>
      <c r="AM1" s="301"/>
      <c r="AT1" s="301"/>
      <c r="AW1" s="325" t="s">
        <v>899</v>
      </c>
      <c r="AX1" s="326"/>
      <c r="AY1" s="326"/>
    </row>
    <row r="2" spans="1:122" s="30" customFormat="1" ht="56.25" customHeight="1" x14ac:dyDescent="0.25">
      <c r="A2" s="336" t="s">
        <v>303</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row>
    <row r="3" spans="1:122" s="30" customFormat="1" ht="56.25" customHeight="1" thickBot="1" x14ac:dyDescent="0.35">
      <c r="A3" s="317" t="s">
        <v>311</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row>
    <row r="4" spans="1:122" ht="40.5" customHeight="1" x14ac:dyDescent="0.25">
      <c r="A4" s="313" t="s">
        <v>1</v>
      </c>
      <c r="B4" s="319" t="s">
        <v>0</v>
      </c>
      <c r="C4" s="319" t="s">
        <v>40</v>
      </c>
      <c r="D4" s="319" t="s">
        <v>39</v>
      </c>
      <c r="E4" s="315">
        <v>2022</v>
      </c>
      <c r="F4" s="316"/>
      <c r="G4" s="316"/>
      <c r="H4" s="316"/>
      <c r="I4" s="316"/>
      <c r="J4" s="316"/>
      <c r="K4" s="316"/>
      <c r="L4" s="315">
        <v>2023</v>
      </c>
      <c r="M4" s="316"/>
      <c r="N4" s="316"/>
      <c r="O4" s="316"/>
      <c r="P4" s="316"/>
      <c r="Q4" s="316"/>
      <c r="R4" s="316"/>
      <c r="S4" s="315">
        <v>2024</v>
      </c>
      <c r="T4" s="316"/>
      <c r="U4" s="316"/>
      <c r="V4" s="316"/>
      <c r="W4" s="316"/>
      <c r="X4" s="316"/>
      <c r="Y4" s="316"/>
      <c r="Z4" s="315">
        <v>2025</v>
      </c>
      <c r="AA4" s="316"/>
      <c r="AB4" s="316"/>
      <c r="AC4" s="316"/>
      <c r="AD4" s="316"/>
      <c r="AE4" s="316"/>
      <c r="AF4" s="316"/>
      <c r="AG4" s="315">
        <v>2026</v>
      </c>
      <c r="AH4" s="316"/>
      <c r="AI4" s="316"/>
      <c r="AJ4" s="316"/>
      <c r="AK4" s="316"/>
      <c r="AL4" s="316"/>
      <c r="AM4" s="316"/>
      <c r="AN4" s="315">
        <v>2027</v>
      </c>
      <c r="AO4" s="316"/>
      <c r="AP4" s="316"/>
      <c r="AQ4" s="316"/>
      <c r="AR4" s="316"/>
      <c r="AS4" s="316"/>
      <c r="AT4" s="316"/>
      <c r="AU4" s="319" t="s">
        <v>42</v>
      </c>
      <c r="AV4" s="321" t="s">
        <v>4</v>
      </c>
      <c r="AW4" s="334" t="s">
        <v>36</v>
      </c>
      <c r="AX4" s="334" t="s">
        <v>37</v>
      </c>
      <c r="AY4" s="323" t="s">
        <v>5</v>
      </c>
    </row>
    <row r="5" spans="1:122" ht="29.25" customHeight="1" x14ac:dyDescent="0.25">
      <c r="A5" s="314"/>
      <c r="B5" s="333"/>
      <c r="C5" s="333"/>
      <c r="D5" s="320"/>
      <c r="E5" s="329" t="s">
        <v>896</v>
      </c>
      <c r="F5" s="329"/>
      <c r="G5" s="329"/>
      <c r="H5" s="329"/>
      <c r="I5" s="329"/>
      <c r="J5" s="329"/>
      <c r="K5" s="330"/>
      <c r="L5" s="329" t="s">
        <v>896</v>
      </c>
      <c r="M5" s="329"/>
      <c r="N5" s="329"/>
      <c r="O5" s="329"/>
      <c r="P5" s="329"/>
      <c r="Q5" s="329"/>
      <c r="R5" s="330"/>
      <c r="S5" s="329" t="s">
        <v>896</v>
      </c>
      <c r="T5" s="329"/>
      <c r="U5" s="329"/>
      <c r="V5" s="329"/>
      <c r="W5" s="329"/>
      <c r="X5" s="329"/>
      <c r="Y5" s="330"/>
      <c r="Z5" s="329" t="s">
        <v>896</v>
      </c>
      <c r="AA5" s="329"/>
      <c r="AB5" s="329"/>
      <c r="AC5" s="329"/>
      <c r="AD5" s="329"/>
      <c r="AE5" s="329"/>
      <c r="AF5" s="330"/>
      <c r="AG5" s="329" t="s">
        <v>896</v>
      </c>
      <c r="AH5" s="329"/>
      <c r="AI5" s="329"/>
      <c r="AJ5" s="329"/>
      <c r="AK5" s="329"/>
      <c r="AL5" s="329"/>
      <c r="AM5" s="330"/>
      <c r="AN5" s="329" t="s">
        <v>896</v>
      </c>
      <c r="AO5" s="329"/>
      <c r="AP5" s="329"/>
      <c r="AQ5" s="329"/>
      <c r="AR5" s="329"/>
      <c r="AS5" s="329"/>
      <c r="AT5" s="330"/>
      <c r="AU5" s="320"/>
      <c r="AV5" s="322"/>
      <c r="AW5" s="335"/>
      <c r="AX5" s="335"/>
      <c r="AY5" s="324"/>
    </row>
    <row r="6" spans="1:122" ht="138.75" customHeight="1" x14ac:dyDescent="0.25">
      <c r="A6" s="314"/>
      <c r="B6" s="333"/>
      <c r="C6" s="333"/>
      <c r="D6" s="320"/>
      <c r="E6" s="235" t="s">
        <v>2</v>
      </c>
      <c r="F6" s="117" t="s">
        <v>3</v>
      </c>
      <c r="G6" s="117" t="s">
        <v>31</v>
      </c>
      <c r="H6" s="117" t="s">
        <v>32</v>
      </c>
      <c r="I6" s="117" t="s">
        <v>33</v>
      </c>
      <c r="J6" s="117" t="s">
        <v>34</v>
      </c>
      <c r="K6" s="261" t="s">
        <v>35</v>
      </c>
      <c r="L6" s="117" t="s">
        <v>2</v>
      </c>
      <c r="M6" s="117" t="s">
        <v>3</v>
      </c>
      <c r="N6" s="117" t="s">
        <v>31</v>
      </c>
      <c r="O6" s="117" t="s">
        <v>32</v>
      </c>
      <c r="P6" s="117" t="s">
        <v>33</v>
      </c>
      <c r="Q6" s="117" t="s">
        <v>34</v>
      </c>
      <c r="R6" s="117" t="s">
        <v>41</v>
      </c>
      <c r="S6" s="117" t="s">
        <v>2</v>
      </c>
      <c r="T6" s="117" t="s">
        <v>3</v>
      </c>
      <c r="U6" s="117" t="s">
        <v>31</v>
      </c>
      <c r="V6" s="117" t="s">
        <v>32</v>
      </c>
      <c r="W6" s="117" t="s">
        <v>33</v>
      </c>
      <c r="X6" s="117" t="s">
        <v>34</v>
      </c>
      <c r="Y6" s="117" t="s">
        <v>41</v>
      </c>
      <c r="Z6" s="117" t="s">
        <v>2</v>
      </c>
      <c r="AA6" s="117" t="s">
        <v>3</v>
      </c>
      <c r="AB6" s="117" t="s">
        <v>31</v>
      </c>
      <c r="AC6" s="117" t="s">
        <v>32</v>
      </c>
      <c r="AD6" s="117" t="s">
        <v>33</v>
      </c>
      <c r="AE6" s="117" t="s">
        <v>34</v>
      </c>
      <c r="AF6" s="117" t="s">
        <v>41</v>
      </c>
      <c r="AG6" s="117" t="s">
        <v>2</v>
      </c>
      <c r="AH6" s="117" t="s">
        <v>3</v>
      </c>
      <c r="AI6" s="117" t="s">
        <v>31</v>
      </c>
      <c r="AJ6" s="117" t="s">
        <v>32</v>
      </c>
      <c r="AK6" s="117" t="s">
        <v>33</v>
      </c>
      <c r="AL6" s="117" t="s">
        <v>34</v>
      </c>
      <c r="AM6" s="117" t="s">
        <v>41</v>
      </c>
      <c r="AN6" s="117" t="s">
        <v>2</v>
      </c>
      <c r="AO6" s="117" t="s">
        <v>3</v>
      </c>
      <c r="AP6" s="117" t="s">
        <v>31</v>
      </c>
      <c r="AQ6" s="117" t="s">
        <v>32</v>
      </c>
      <c r="AR6" s="117" t="s">
        <v>33</v>
      </c>
      <c r="AS6" s="117" t="s">
        <v>34</v>
      </c>
      <c r="AT6" s="117" t="s">
        <v>41</v>
      </c>
      <c r="AU6" s="320"/>
      <c r="AV6" s="322"/>
      <c r="AW6" s="335"/>
      <c r="AX6" s="335"/>
      <c r="AY6" s="324"/>
    </row>
    <row r="7" spans="1:122" s="6" customFormat="1" ht="18.75" customHeight="1" x14ac:dyDescent="0.25">
      <c r="A7" s="331"/>
      <c r="B7" s="332"/>
      <c r="C7" s="332"/>
      <c r="D7" s="332"/>
      <c r="E7" s="118">
        <f t="shared" ref="E7:K7" si="0">E8</f>
        <v>5588004.9410000006</v>
      </c>
      <c r="F7" s="138">
        <f t="shared" si="0"/>
        <v>4406106.4349999996</v>
      </c>
      <c r="G7" s="138">
        <f t="shared" si="0"/>
        <v>3507092.2039999999</v>
      </c>
      <c r="H7" s="138"/>
      <c r="I7" s="138">
        <f t="shared" si="0"/>
        <v>778327.15</v>
      </c>
      <c r="J7" s="138"/>
      <c r="K7" s="138">
        <f t="shared" si="0"/>
        <v>14720851.73</v>
      </c>
      <c r="L7" s="138">
        <f>L8</f>
        <v>13924723.4</v>
      </c>
      <c r="M7" s="138">
        <f t="shared" ref="M7" si="1">M8</f>
        <v>2701466.7150000003</v>
      </c>
      <c r="N7" s="138">
        <f t="shared" ref="N7" si="2">N8</f>
        <v>3365054.8449999997</v>
      </c>
      <c r="O7" s="138"/>
      <c r="P7" s="138">
        <f t="shared" ref="P7" si="3">P8</f>
        <v>1845099.23</v>
      </c>
      <c r="Q7" s="138"/>
      <c r="R7" s="138">
        <f t="shared" ref="R7" si="4">R8</f>
        <v>21836344.189999998</v>
      </c>
      <c r="S7" s="138">
        <f t="shared" ref="S7" si="5">S8</f>
        <v>6900875</v>
      </c>
      <c r="T7" s="138">
        <f t="shared" ref="T7" si="6">T8</f>
        <v>0</v>
      </c>
      <c r="U7" s="138">
        <f t="shared" ref="U7" si="7">U8</f>
        <v>5278500</v>
      </c>
      <c r="V7" s="138"/>
      <c r="W7" s="138">
        <f t="shared" ref="W7" si="8">W8</f>
        <v>0</v>
      </c>
      <c r="X7" s="138"/>
      <c r="Y7" s="138">
        <f t="shared" ref="Y7" si="9">Y8</f>
        <v>12206375</v>
      </c>
      <c r="Z7" s="138">
        <f>Z8</f>
        <v>8091500</v>
      </c>
      <c r="AA7" s="138">
        <f t="shared" ref="AA7" si="10">AA8</f>
        <v>0</v>
      </c>
      <c r="AB7" s="138">
        <f t="shared" ref="AB7" si="11">AB8</f>
        <v>500000</v>
      </c>
      <c r="AC7" s="138"/>
      <c r="AD7" s="138">
        <f t="shared" ref="AD7" si="12">AD8</f>
        <v>0</v>
      </c>
      <c r="AE7" s="138"/>
      <c r="AF7" s="138">
        <f t="shared" ref="AF7" si="13">AF8</f>
        <v>8171500</v>
      </c>
      <c r="AG7" s="138">
        <f t="shared" ref="AG7" si="14">AG8</f>
        <v>6690000</v>
      </c>
      <c r="AH7" s="138">
        <f t="shared" ref="AH7" si="15">AH8</f>
        <v>0</v>
      </c>
      <c r="AI7" s="138">
        <f t="shared" ref="AI7" si="16">AI8</f>
        <v>0</v>
      </c>
      <c r="AJ7" s="138"/>
      <c r="AK7" s="138">
        <f t="shared" ref="AK7" si="17">AK8</f>
        <v>0</v>
      </c>
      <c r="AL7" s="138"/>
      <c r="AM7" s="138">
        <f t="shared" ref="AM7" si="18">AM8</f>
        <v>6690000</v>
      </c>
      <c r="AN7" s="138">
        <f t="shared" ref="AN7" si="19">AN8</f>
        <v>2020000</v>
      </c>
      <c r="AO7" s="138">
        <f t="shared" ref="AO7" si="20">AO8</f>
        <v>0</v>
      </c>
      <c r="AP7" s="138">
        <f t="shared" ref="AP7" si="21">AP8</f>
        <v>0</v>
      </c>
      <c r="AQ7" s="138"/>
      <c r="AR7" s="138">
        <f t="shared" ref="AR7" si="22">AR8</f>
        <v>0</v>
      </c>
      <c r="AS7" s="138"/>
      <c r="AT7" s="138">
        <f t="shared" ref="AT7:AU7" si="23">AT8</f>
        <v>2020000</v>
      </c>
      <c r="AU7" s="138">
        <f t="shared" si="23"/>
        <v>67151137.920000002</v>
      </c>
      <c r="AV7" s="119"/>
      <c r="AW7" s="119"/>
      <c r="AX7" s="118"/>
      <c r="AY7" s="120"/>
    </row>
    <row r="8" spans="1:122" s="61" customFormat="1" ht="57" customHeight="1" x14ac:dyDescent="0.25">
      <c r="A8" s="327" t="s">
        <v>471</v>
      </c>
      <c r="B8" s="328"/>
      <c r="C8" s="328"/>
      <c r="D8" s="328"/>
      <c r="E8" s="238">
        <f>SUM(E10:E59,E66:E96,E98:E99,E101:E114,E119:E121,E116,E123:E125,E127,E129:E132)</f>
        <v>5588004.9410000006</v>
      </c>
      <c r="F8" s="133">
        <f>SUM(F10:F59,F66:F96,F98:F99,F101:F114,F119:F121,F116,F123:F125,F127,F129:F132)</f>
        <v>4406106.4349999996</v>
      </c>
      <c r="G8" s="133">
        <f>SUM(G10:G59,G66:G96,G98:G99,G101:G114,G119:G121,G116,G123:G125,G127,G129:G132)</f>
        <v>3507092.2039999999</v>
      </c>
      <c r="H8" s="133"/>
      <c r="I8" s="133">
        <f>SUM(I10:I59,I66:I96,I98:I99,I101:I114,I119:I121,I116,I123:I125,I127,I129:I132)</f>
        <v>778327.15</v>
      </c>
      <c r="J8" s="133"/>
      <c r="K8" s="133">
        <f>SUM(K10:K59,K66:K96,K98:K99,K101:K114,K119:K121,K116,K123:K125,K127,K129:K132)</f>
        <v>14720851.73</v>
      </c>
      <c r="L8" s="133">
        <f>SUM(L10:L59,L66:L96,L98:L99,L101:L114,L119:L121,L116,L123:L125,L127,L129:L132)</f>
        <v>13924723.4</v>
      </c>
      <c r="M8" s="133">
        <f>SUM(M10:M59,M66:M96,M98:M99,M101:M114,M119:M121,M116,M123:M125,M127,M129:M132)</f>
        <v>2701466.7150000003</v>
      </c>
      <c r="N8" s="133">
        <f>SUM(N10:N59,N66:N96,N98:N99,N101:N114,N119:N121,N116,N123:N125,N127,N129:N132)</f>
        <v>3365054.8449999997</v>
      </c>
      <c r="O8" s="133"/>
      <c r="P8" s="133">
        <f>SUM(P10:P59,P66:P96,P98:P99,P101:P114,P119:P121,P116,P123:P125,P127,P129:P132)</f>
        <v>1845099.23</v>
      </c>
      <c r="Q8" s="133"/>
      <c r="R8" s="133">
        <f>SUM(R10:R59,R66:R96,R98:R99,R101:R114,R119:R121,R116,R123:R125,R127,R129:R132)</f>
        <v>21836344.189999998</v>
      </c>
      <c r="S8" s="133">
        <f>SUM(S10:S59,S66:S96,S98:S99,S101:S114,S119:S121,S116,S123:S125,S127,S129:S132)</f>
        <v>6900875</v>
      </c>
      <c r="T8" s="133">
        <f>SUM(T10:T59,T66:T96,T98:T99,T101:T114,T119:T121,T116,T123:T125,T127,T129:T132)</f>
        <v>0</v>
      </c>
      <c r="U8" s="133">
        <f>SUM(U10:U59,U66:U96,U98:U99,U101:U114,U119:U121,U116,U123:U125,U127,U129:U132)</f>
        <v>5278500</v>
      </c>
      <c r="V8" s="133"/>
      <c r="W8" s="133">
        <f>SUM(W10:W59,W66:W96,W98:W99,W101:W114,W119:W121,W116,W123:W125,W127,W129:W132)</f>
        <v>0</v>
      </c>
      <c r="X8" s="133"/>
      <c r="Y8" s="133">
        <f>SUM(Y10:Y59,Y66:Y96,Y98:Y99,Y101:Y114,Y119:Y121,Y116,Y123:Y125,Y127,Y129:Y132)</f>
        <v>12206375</v>
      </c>
      <c r="Z8" s="133">
        <f>SUM(Z10:Z59,Z66:Z96,Z98:Z99,Z101:Z114,Z119:Z121,Z116,Z123:Z125,Z127,Z129:Z132)</f>
        <v>8091500</v>
      </c>
      <c r="AA8" s="133">
        <f>SUM(AA10:AA59,AA66:AA96,AA98:AA99,AA101:AA114,AA119:AA121,AA116,AA123:AA125,AA127,AA129:AA132)</f>
        <v>0</v>
      </c>
      <c r="AB8" s="133">
        <f>SUM(AB10:AB59,AB66:AB96,AB98:AB99,AB101:AB114,AB119:AB121,AB116,AB123:AB125,AB127,AB129:AB132)</f>
        <v>500000</v>
      </c>
      <c r="AC8" s="133"/>
      <c r="AD8" s="133">
        <f>SUM(AD10:AD59,AD66:AD96,AD98:AD99,AD101:AD114,AD119:AD121,AD116,AD123:AD125,AD127,AD129:AD132)</f>
        <v>0</v>
      </c>
      <c r="AE8" s="133"/>
      <c r="AF8" s="133">
        <f>SUM(AF10:AF59,AF66:AF96,AF98:AF99,AF101:AF114,AF119:AF121,AF116,AF123:AF125,AF127,AF129:AF132)</f>
        <v>8171500</v>
      </c>
      <c r="AG8" s="133">
        <f>SUM(AG10:AG59,AG66:AG96,AG98:AG99,AG101:AG114,AG119:AG121,AG116,AG123:AG125,AG127,AG129:AG132)</f>
        <v>6690000</v>
      </c>
      <c r="AH8" s="133">
        <f>SUM(AH10:AH59,AH66:AH96,AH98:AH99,AH101:AH114,AH119:AH121,AH116,AH123:AH125,AH127,AH129:AH132)</f>
        <v>0</v>
      </c>
      <c r="AI8" s="133">
        <f>SUM(AI10:AI59,AI66:AI96,AI98:AI99,AI101:AI114,AI119:AI121,AI116,AI123:AI125,AI127,AI129:AI132)</f>
        <v>0</v>
      </c>
      <c r="AJ8" s="133"/>
      <c r="AK8" s="133">
        <f>SUM(AK10:AK59,AK66:AK96,AK98:AK99,AK101:AK114,AK119:AK121,AK116,AK123:AK125,AK127,AK129:AK132)</f>
        <v>0</v>
      </c>
      <c r="AL8" s="133"/>
      <c r="AM8" s="133">
        <f>SUM(AM10:AM59,AM66:AM96,AM98:AM99,AM101:AM114,AM119:AM121,AM116,AM123:AM125,AM127,AM129:AM132)</f>
        <v>6690000</v>
      </c>
      <c r="AN8" s="133">
        <f>SUM(AN10:AN59,AN66:AN96,AN98:AN99,AN101:AN114,AN119:AN121,AN116,AN123:AN125,AN127,AN129:AN132)</f>
        <v>2020000</v>
      </c>
      <c r="AO8" s="133">
        <f>SUM(AO10:AO59,AO66:AO96,AO98:AO99,AO101:AO114,AO119:AO121,AO116,AO123:AO125,AO127,AO129:AO132)</f>
        <v>0</v>
      </c>
      <c r="AP8" s="133">
        <f>SUM(AP10:AP59,AP66:AP96,AP98:AP99,AP101:AP114,AP119:AP121,AP116,AP123:AP125,AP127,AP129:AP132)</f>
        <v>0</v>
      </c>
      <c r="AQ8" s="133"/>
      <c r="AR8" s="133">
        <f>SUM(AR10:AR59,AR66:AR96,AR98:AR99,AR101:AR114,AR119:AR121,AR116,AR123:AR125,AR127,AR129:AR132)</f>
        <v>0</v>
      </c>
      <c r="AS8" s="133"/>
      <c r="AT8" s="133">
        <f>SUM(AT10:AT59,AT66:AT96,AT98:AT99,AT101:AT114,AT119:AT121,AT116,AT123:AT125,AT127,AT129:AT132)</f>
        <v>2020000</v>
      </c>
      <c r="AU8" s="133">
        <f>SUM(AU10:AU59,AU66:AU96,AU98:AU99,AU101:AU114,AU119:AU121,AU116,AP123:CV126,AU127,AU129:AU132)</f>
        <v>67151137.920000002</v>
      </c>
      <c r="AV8" s="134"/>
      <c r="AW8" s="134"/>
      <c r="AX8" s="134"/>
      <c r="AY8" s="135"/>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row>
    <row r="9" spans="1:122" ht="31.5" customHeight="1" x14ac:dyDescent="0.25">
      <c r="A9" s="308" t="s">
        <v>782</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10"/>
    </row>
    <row r="10" spans="1:122" s="40" customFormat="1" ht="49.5" customHeight="1" x14ac:dyDescent="0.25">
      <c r="A10" s="267" t="s">
        <v>466</v>
      </c>
      <c r="B10" s="66" t="s">
        <v>139</v>
      </c>
      <c r="C10" s="66" t="s">
        <v>145</v>
      </c>
      <c r="D10" s="236" t="s">
        <v>304</v>
      </c>
      <c r="E10" s="82">
        <v>50000</v>
      </c>
      <c r="F10" s="66"/>
      <c r="G10" s="66"/>
      <c r="H10" s="66"/>
      <c r="I10" s="66"/>
      <c r="J10" s="66"/>
      <c r="K10" s="67">
        <f t="shared" ref="K10:K15" si="24">E10+F10+G10+I10</f>
        <v>50000</v>
      </c>
      <c r="L10" s="66"/>
      <c r="M10" s="66"/>
      <c r="N10" s="66"/>
      <c r="O10" s="66"/>
      <c r="P10" s="66">
        <v>1000000</v>
      </c>
      <c r="Q10" s="66"/>
      <c r="R10" s="67">
        <f t="shared" ref="R10:R15" si="25">L10+M10+N10+P10</f>
        <v>1000000</v>
      </c>
      <c r="S10" s="66"/>
      <c r="T10" s="66"/>
      <c r="U10" s="66"/>
      <c r="V10" s="66"/>
      <c r="W10" s="66"/>
      <c r="X10" s="66"/>
      <c r="Y10" s="67">
        <f t="shared" ref="Y10:Y14" si="26">S10+T10+U10+W10</f>
        <v>0</v>
      </c>
      <c r="Z10" s="66"/>
      <c r="AA10" s="66"/>
      <c r="AB10" s="66"/>
      <c r="AC10" s="66"/>
      <c r="AD10" s="66"/>
      <c r="AE10" s="66"/>
      <c r="AF10" s="67">
        <f t="shared" ref="AF10:AF14" si="27">Z10+AA10+AB10+AD10</f>
        <v>0</v>
      </c>
      <c r="AG10" s="66"/>
      <c r="AH10" s="66"/>
      <c r="AI10" s="66"/>
      <c r="AJ10" s="66"/>
      <c r="AK10" s="66"/>
      <c r="AL10" s="66"/>
      <c r="AM10" s="67">
        <f t="shared" ref="AM10:AM14" si="28">AG10+AH10+AI10+AK10</f>
        <v>0</v>
      </c>
      <c r="AN10" s="66"/>
      <c r="AO10" s="66"/>
      <c r="AP10" s="66"/>
      <c r="AQ10" s="66"/>
      <c r="AR10" s="66"/>
      <c r="AS10" s="66"/>
      <c r="AT10" s="67">
        <f t="shared" ref="AT10:AT14" si="29">AN10+AO10+AP10+AR10</f>
        <v>0</v>
      </c>
      <c r="AU10" s="69">
        <f>AT10+AM10+AF10+Y10+R10+K10</f>
        <v>1050000</v>
      </c>
      <c r="AV10" s="93" t="s">
        <v>8</v>
      </c>
      <c r="AW10" s="66">
        <v>2022</v>
      </c>
      <c r="AX10" s="70">
        <v>2023</v>
      </c>
      <c r="AY10" s="130" t="s">
        <v>133</v>
      </c>
    </row>
    <row r="11" spans="1:122" s="40" customFormat="1" ht="49.5" customHeight="1" x14ac:dyDescent="0.25">
      <c r="A11" s="267" t="s">
        <v>467</v>
      </c>
      <c r="B11" s="66" t="s">
        <v>186</v>
      </c>
      <c r="C11" s="66" t="s">
        <v>187</v>
      </c>
      <c r="D11" s="236"/>
      <c r="E11" s="82"/>
      <c r="F11" s="66"/>
      <c r="G11" s="66"/>
      <c r="H11" s="66"/>
      <c r="I11" s="66"/>
      <c r="J11" s="66"/>
      <c r="K11" s="67"/>
      <c r="L11" s="66"/>
      <c r="M11" s="66"/>
      <c r="N11" s="66"/>
      <c r="O11" s="66"/>
      <c r="P11" s="66"/>
      <c r="Q11" s="66"/>
      <c r="R11" s="67"/>
      <c r="S11" s="66"/>
      <c r="T11" s="66"/>
      <c r="U11" s="58"/>
      <c r="V11" s="66"/>
      <c r="W11" s="66"/>
      <c r="X11" s="66"/>
      <c r="Y11" s="67">
        <f>S11+T11+U11+W11</f>
        <v>0</v>
      </c>
      <c r="Z11" s="66"/>
      <c r="AA11" s="66"/>
      <c r="AB11" s="66"/>
      <c r="AC11" s="66"/>
      <c r="AD11" s="66"/>
      <c r="AE11" s="66"/>
      <c r="AF11" s="67"/>
      <c r="AG11" s="66">
        <v>1000000</v>
      </c>
      <c r="AH11" s="66"/>
      <c r="AI11" s="66"/>
      <c r="AJ11" s="66"/>
      <c r="AK11" s="66"/>
      <c r="AL11" s="66"/>
      <c r="AM11" s="67">
        <f t="shared" si="28"/>
        <v>1000000</v>
      </c>
      <c r="AN11" s="66"/>
      <c r="AO11" s="66"/>
      <c r="AP11" s="66"/>
      <c r="AQ11" s="66"/>
      <c r="AR11" s="66"/>
      <c r="AS11" s="66"/>
      <c r="AT11" s="67"/>
      <c r="AU11" s="69">
        <f t="shared" ref="AU11:AU59" si="30">AT11+AM11+AF11+Y11+R11+K11</f>
        <v>1000000</v>
      </c>
      <c r="AV11" s="93" t="s">
        <v>188</v>
      </c>
      <c r="AW11" s="66">
        <v>2027</v>
      </c>
      <c r="AX11" s="254" t="s">
        <v>189</v>
      </c>
      <c r="AY11" s="130" t="s">
        <v>133</v>
      </c>
    </row>
    <row r="12" spans="1:122" s="40" customFormat="1" ht="86.25" customHeight="1" x14ac:dyDescent="0.25">
      <c r="A12" s="267" t="s">
        <v>468</v>
      </c>
      <c r="B12" s="66" t="s">
        <v>106</v>
      </c>
      <c r="C12" s="66" t="s">
        <v>145</v>
      </c>
      <c r="D12" s="236"/>
      <c r="E12" s="239"/>
      <c r="F12" s="68"/>
      <c r="G12" s="68"/>
      <c r="H12" s="68"/>
      <c r="I12" s="68"/>
      <c r="J12" s="68"/>
      <c r="K12" s="67">
        <f t="shared" si="24"/>
        <v>0</v>
      </c>
      <c r="L12" s="68"/>
      <c r="M12" s="68"/>
      <c r="N12" s="68"/>
      <c r="O12" s="68"/>
      <c r="P12" s="68"/>
      <c r="Q12" s="68"/>
      <c r="R12" s="67">
        <f t="shared" si="25"/>
        <v>0</v>
      </c>
      <c r="S12" s="66"/>
      <c r="T12" s="66"/>
      <c r="U12" s="66"/>
      <c r="V12" s="66"/>
      <c r="W12" s="66"/>
      <c r="X12" s="66"/>
      <c r="Y12" s="67">
        <f t="shared" si="26"/>
        <v>0</v>
      </c>
      <c r="Z12" s="66">
        <v>1000000</v>
      </c>
      <c r="AA12" s="66"/>
      <c r="AB12" s="66"/>
      <c r="AC12" s="66"/>
      <c r="AD12" s="66"/>
      <c r="AE12" s="66"/>
      <c r="AF12" s="67">
        <f t="shared" si="27"/>
        <v>1000000</v>
      </c>
      <c r="AG12" s="66"/>
      <c r="AH12" s="66"/>
      <c r="AI12" s="66"/>
      <c r="AJ12" s="66"/>
      <c r="AK12" s="66"/>
      <c r="AL12" s="66"/>
      <c r="AM12" s="67">
        <f>AG12+AH12+AI12+AK12</f>
        <v>0</v>
      </c>
      <c r="AN12" s="66"/>
      <c r="AO12" s="66"/>
      <c r="AP12" s="66"/>
      <c r="AQ12" s="66"/>
      <c r="AR12" s="66"/>
      <c r="AS12" s="66"/>
      <c r="AT12" s="67">
        <f t="shared" si="29"/>
        <v>0</v>
      </c>
      <c r="AU12" s="69">
        <f t="shared" si="30"/>
        <v>1000000</v>
      </c>
      <c r="AV12" s="93" t="s">
        <v>9</v>
      </c>
      <c r="AW12" s="66">
        <v>2022</v>
      </c>
      <c r="AX12" s="70">
        <v>2023</v>
      </c>
      <c r="AY12" s="130" t="s">
        <v>133</v>
      </c>
    </row>
    <row r="13" spans="1:122" s="40" customFormat="1" ht="86.25" customHeight="1" x14ac:dyDescent="0.25">
      <c r="A13" s="267" t="s">
        <v>469</v>
      </c>
      <c r="B13" s="66" t="s">
        <v>268</v>
      </c>
      <c r="C13" s="66" t="s">
        <v>145</v>
      </c>
      <c r="D13" s="236"/>
      <c r="E13" s="239"/>
      <c r="F13" s="68"/>
      <c r="G13" s="68"/>
      <c r="H13" s="68"/>
      <c r="I13" s="68"/>
      <c r="J13" s="68"/>
      <c r="K13" s="103">
        <f t="shared" si="24"/>
        <v>0</v>
      </c>
      <c r="L13" s="68"/>
      <c r="M13" s="68"/>
      <c r="N13" s="68"/>
      <c r="O13" s="68"/>
      <c r="P13" s="68"/>
      <c r="Q13" s="68"/>
      <c r="R13" s="83">
        <f t="shared" si="25"/>
        <v>0</v>
      </c>
      <c r="S13" s="86"/>
      <c r="T13" s="86"/>
      <c r="U13" s="66"/>
      <c r="V13" s="86"/>
      <c r="W13" s="86"/>
      <c r="X13" s="86"/>
      <c r="Y13" s="83">
        <f t="shared" si="26"/>
        <v>0</v>
      </c>
      <c r="Z13" s="86"/>
      <c r="AA13" s="86"/>
      <c r="AB13" s="86"/>
      <c r="AC13" s="86"/>
      <c r="AD13" s="86"/>
      <c r="AE13" s="86"/>
      <c r="AF13" s="83">
        <f t="shared" si="27"/>
        <v>0</v>
      </c>
      <c r="AG13" s="86"/>
      <c r="AH13" s="86"/>
      <c r="AI13" s="66"/>
      <c r="AJ13" s="86"/>
      <c r="AK13" s="86"/>
      <c r="AL13" s="86"/>
      <c r="AM13" s="83">
        <f t="shared" si="28"/>
        <v>0</v>
      </c>
      <c r="AN13" s="86">
        <v>1000000</v>
      </c>
      <c r="AO13" s="86"/>
      <c r="AP13" s="86"/>
      <c r="AQ13" s="86"/>
      <c r="AR13" s="86"/>
      <c r="AS13" s="86"/>
      <c r="AT13" s="83">
        <f t="shared" si="29"/>
        <v>1000000</v>
      </c>
      <c r="AU13" s="69">
        <f t="shared" si="30"/>
        <v>1000000</v>
      </c>
      <c r="AV13" s="93" t="s">
        <v>269</v>
      </c>
      <c r="AW13" s="66">
        <v>2025</v>
      </c>
      <c r="AX13" s="70">
        <v>2026</v>
      </c>
      <c r="AY13" s="130" t="s">
        <v>133</v>
      </c>
    </row>
    <row r="14" spans="1:122" s="40" customFormat="1" ht="86.25" customHeight="1" x14ac:dyDescent="0.25">
      <c r="A14" s="267" t="s">
        <v>470</v>
      </c>
      <c r="B14" s="66" t="s">
        <v>270</v>
      </c>
      <c r="C14" s="66" t="s">
        <v>145</v>
      </c>
      <c r="D14" s="236"/>
      <c r="E14" s="239"/>
      <c r="F14" s="68"/>
      <c r="G14" s="68"/>
      <c r="H14" s="68"/>
      <c r="I14" s="68"/>
      <c r="J14" s="68"/>
      <c r="K14" s="103">
        <f t="shared" si="24"/>
        <v>0</v>
      </c>
      <c r="L14" s="68"/>
      <c r="M14" s="68"/>
      <c r="N14" s="68"/>
      <c r="O14" s="68"/>
      <c r="P14" s="68"/>
      <c r="Q14" s="68"/>
      <c r="R14" s="83">
        <f t="shared" si="25"/>
        <v>0</v>
      </c>
      <c r="S14" s="86"/>
      <c r="T14" s="86"/>
      <c r="U14" s="66"/>
      <c r="V14" s="86"/>
      <c r="W14" s="86"/>
      <c r="X14" s="86"/>
      <c r="Y14" s="83">
        <f t="shared" si="26"/>
        <v>0</v>
      </c>
      <c r="Z14" s="86">
        <v>1000000</v>
      </c>
      <c r="AA14" s="86"/>
      <c r="AB14" s="86"/>
      <c r="AC14" s="86"/>
      <c r="AD14" s="86"/>
      <c r="AE14" s="86"/>
      <c r="AF14" s="83">
        <f t="shared" si="27"/>
        <v>1000000</v>
      </c>
      <c r="AG14" s="86"/>
      <c r="AH14" s="86"/>
      <c r="AI14" s="86"/>
      <c r="AJ14" s="86"/>
      <c r="AK14" s="86"/>
      <c r="AL14" s="86"/>
      <c r="AM14" s="83">
        <f t="shared" si="28"/>
        <v>0</v>
      </c>
      <c r="AN14" s="86"/>
      <c r="AO14" s="86"/>
      <c r="AP14" s="86"/>
      <c r="AQ14" s="86"/>
      <c r="AR14" s="86"/>
      <c r="AS14" s="86"/>
      <c r="AT14" s="83">
        <f t="shared" si="29"/>
        <v>0</v>
      </c>
      <c r="AU14" s="69">
        <f t="shared" si="30"/>
        <v>1000000</v>
      </c>
      <c r="AV14" s="93" t="s">
        <v>271</v>
      </c>
      <c r="AW14" s="66">
        <v>2025</v>
      </c>
      <c r="AX14" s="70">
        <v>2026</v>
      </c>
      <c r="AY14" s="130" t="s">
        <v>133</v>
      </c>
    </row>
    <row r="15" spans="1:122" s="6" customFormat="1" ht="107.25" customHeight="1" x14ac:dyDescent="0.25">
      <c r="A15" s="267" t="s">
        <v>472</v>
      </c>
      <c r="B15" s="82" t="s">
        <v>416</v>
      </c>
      <c r="C15" s="82" t="s">
        <v>145</v>
      </c>
      <c r="D15" s="86"/>
      <c r="F15" s="86"/>
      <c r="G15" s="86"/>
      <c r="H15" s="86"/>
      <c r="I15" s="86"/>
      <c r="J15" s="86"/>
      <c r="K15" s="103">
        <f t="shared" si="24"/>
        <v>0</v>
      </c>
      <c r="L15" s="86">
        <v>360000</v>
      </c>
      <c r="M15" s="86"/>
      <c r="N15" s="86"/>
      <c r="O15" s="86"/>
      <c r="P15" s="86"/>
      <c r="Q15" s="86"/>
      <c r="R15" s="83">
        <f t="shared" si="25"/>
        <v>360000</v>
      </c>
      <c r="S15" s="86"/>
      <c r="T15" s="86"/>
      <c r="U15" s="86"/>
      <c r="V15" s="86"/>
      <c r="W15" s="86"/>
      <c r="X15" s="86"/>
      <c r="Y15" s="83">
        <f t="shared" ref="Y15:Y25" si="31">S15+T15+U15+W15</f>
        <v>0</v>
      </c>
      <c r="Z15" s="86"/>
      <c r="AA15" s="86"/>
      <c r="AB15" s="86"/>
      <c r="AC15" s="86"/>
      <c r="AD15" s="86"/>
      <c r="AE15" s="86"/>
      <c r="AF15" s="83">
        <f t="shared" ref="AF15:AF25" si="32">Z15+AA15+AB15+AD15</f>
        <v>0</v>
      </c>
      <c r="AG15" s="86"/>
      <c r="AH15" s="86"/>
      <c r="AI15" s="86"/>
      <c r="AJ15" s="86"/>
      <c r="AK15" s="86"/>
      <c r="AL15" s="86"/>
      <c r="AM15" s="83">
        <f t="shared" ref="AM15:AM25" si="33">AG15+AH15+AI15+AK15</f>
        <v>0</v>
      </c>
      <c r="AN15" s="86"/>
      <c r="AO15" s="86"/>
      <c r="AP15" s="86"/>
      <c r="AQ15" s="86"/>
      <c r="AR15" s="86"/>
      <c r="AS15" s="86"/>
      <c r="AT15" s="83">
        <f t="shared" ref="AT15:AT25" si="34">AN15+AO15+AP15+AR15</f>
        <v>0</v>
      </c>
      <c r="AU15" s="69">
        <f t="shared" si="30"/>
        <v>360000</v>
      </c>
      <c r="AV15" s="92" t="s">
        <v>84</v>
      </c>
      <c r="AW15" s="86">
        <v>2024</v>
      </c>
      <c r="AX15" s="86">
        <v>2024</v>
      </c>
      <c r="AY15" s="125" t="s">
        <v>133</v>
      </c>
    </row>
    <row r="16" spans="1:122" s="6" customFormat="1" ht="107.25" customHeight="1" x14ac:dyDescent="0.25">
      <c r="A16" s="267" t="s">
        <v>473</v>
      </c>
      <c r="B16" s="66" t="s">
        <v>122</v>
      </c>
      <c r="C16" s="82" t="s">
        <v>145</v>
      </c>
      <c r="D16" s="86"/>
      <c r="E16" s="276">
        <v>352924</v>
      </c>
      <c r="F16" s="86"/>
      <c r="G16" s="86"/>
      <c r="H16" s="86"/>
      <c r="I16" s="86"/>
      <c r="J16" s="86"/>
      <c r="K16" s="103">
        <f t="shared" ref="K16:K49" si="35">E16+F16+G16+I16</f>
        <v>352924</v>
      </c>
      <c r="L16" s="86"/>
      <c r="M16" s="86"/>
      <c r="N16" s="86"/>
      <c r="O16" s="86"/>
      <c r="P16" s="86"/>
      <c r="Q16" s="86"/>
      <c r="R16" s="83">
        <f t="shared" ref="R16:R25" si="36">L16+M16+N16+P16</f>
        <v>0</v>
      </c>
      <c r="S16" s="86"/>
      <c r="T16" s="86"/>
      <c r="U16" s="86"/>
      <c r="V16" s="86"/>
      <c r="W16" s="86"/>
      <c r="X16" s="86"/>
      <c r="Y16" s="83">
        <f t="shared" si="31"/>
        <v>0</v>
      </c>
      <c r="Z16" s="86"/>
      <c r="AA16" s="86"/>
      <c r="AB16" s="86"/>
      <c r="AC16" s="86"/>
      <c r="AD16" s="86"/>
      <c r="AE16" s="86"/>
      <c r="AF16" s="83">
        <f t="shared" si="32"/>
        <v>0</v>
      </c>
      <c r="AG16" s="86"/>
      <c r="AH16" s="86"/>
      <c r="AI16" s="86"/>
      <c r="AJ16" s="86"/>
      <c r="AK16" s="86"/>
      <c r="AL16" s="86"/>
      <c r="AM16" s="83">
        <f t="shared" si="33"/>
        <v>0</v>
      </c>
      <c r="AN16" s="86"/>
      <c r="AO16" s="86"/>
      <c r="AP16" s="86"/>
      <c r="AQ16" s="86"/>
      <c r="AR16" s="86"/>
      <c r="AS16" s="86"/>
      <c r="AT16" s="83">
        <f t="shared" si="34"/>
        <v>0</v>
      </c>
      <c r="AU16" s="69">
        <f t="shared" si="30"/>
        <v>352924</v>
      </c>
      <c r="AV16" s="92" t="s">
        <v>132</v>
      </c>
      <c r="AW16" s="86">
        <v>2022</v>
      </c>
      <c r="AX16" s="86">
        <v>2022</v>
      </c>
      <c r="AY16" s="125" t="s">
        <v>133</v>
      </c>
    </row>
    <row r="17" spans="1:51" s="6" customFormat="1" ht="107.25" customHeight="1" x14ac:dyDescent="0.25">
      <c r="A17" s="267" t="s">
        <v>474</v>
      </c>
      <c r="B17" s="82" t="s">
        <v>408</v>
      </c>
      <c r="C17" s="82" t="s">
        <v>145</v>
      </c>
      <c r="D17" s="86"/>
      <c r="E17" s="87"/>
      <c r="F17" s="86"/>
      <c r="G17" s="86"/>
      <c r="H17" s="86"/>
      <c r="I17" s="86"/>
      <c r="J17" s="86"/>
      <c r="K17" s="103">
        <f t="shared" si="35"/>
        <v>0</v>
      </c>
      <c r="L17" s="87">
        <v>100000</v>
      </c>
      <c r="M17" s="86"/>
      <c r="N17" s="86"/>
      <c r="O17" s="86"/>
      <c r="P17" s="86"/>
      <c r="Q17" s="86"/>
      <c r="R17" s="83">
        <f t="shared" si="36"/>
        <v>100000</v>
      </c>
      <c r="S17" s="86"/>
      <c r="T17" s="86"/>
      <c r="U17" s="86"/>
      <c r="V17" s="86"/>
      <c r="W17" s="86"/>
      <c r="X17" s="86"/>
      <c r="Y17" s="83">
        <f t="shared" si="31"/>
        <v>0</v>
      </c>
      <c r="Z17" s="86">
        <v>100000</v>
      </c>
      <c r="AA17" s="86"/>
      <c r="AB17" s="86"/>
      <c r="AC17" s="86"/>
      <c r="AD17" s="86"/>
      <c r="AE17" s="86"/>
      <c r="AF17" s="83">
        <f t="shared" si="32"/>
        <v>100000</v>
      </c>
      <c r="AG17" s="86">
        <v>100000</v>
      </c>
      <c r="AH17" s="86"/>
      <c r="AI17" s="86"/>
      <c r="AJ17" s="86"/>
      <c r="AK17" s="86"/>
      <c r="AL17" s="86"/>
      <c r="AM17" s="83">
        <f t="shared" si="33"/>
        <v>100000</v>
      </c>
      <c r="AN17" s="86">
        <v>100000</v>
      </c>
      <c r="AO17" s="86"/>
      <c r="AP17" s="86"/>
      <c r="AQ17" s="86"/>
      <c r="AR17" s="86"/>
      <c r="AS17" s="86"/>
      <c r="AT17" s="83">
        <f t="shared" si="34"/>
        <v>100000</v>
      </c>
      <c r="AU17" s="69">
        <f t="shared" si="30"/>
        <v>400000</v>
      </c>
      <c r="AV17" s="92" t="s">
        <v>465</v>
      </c>
      <c r="AW17" s="86">
        <v>2023</v>
      </c>
      <c r="AX17" s="86">
        <v>2027</v>
      </c>
      <c r="AY17" s="125" t="s">
        <v>198</v>
      </c>
    </row>
    <row r="18" spans="1:51" s="6" customFormat="1" ht="200.25" customHeight="1" x14ac:dyDescent="0.25">
      <c r="A18" s="268" t="s">
        <v>475</v>
      </c>
      <c r="B18" s="66" t="s">
        <v>409</v>
      </c>
      <c r="C18" s="82" t="s">
        <v>145</v>
      </c>
      <c r="D18" s="86"/>
      <c r="E18" s="87"/>
      <c r="F18" s="86"/>
      <c r="G18" s="86"/>
      <c r="H18" s="86"/>
      <c r="I18" s="86"/>
      <c r="J18" s="86"/>
      <c r="K18" s="103">
        <f t="shared" ref="K18" si="37">E18+F18+G18+I18</f>
        <v>0</v>
      </c>
      <c r="L18" s="87">
        <f>12000+100000</f>
        <v>112000</v>
      </c>
      <c r="M18" s="86"/>
      <c r="N18" s="86"/>
      <c r="O18" s="86"/>
      <c r="P18" s="86"/>
      <c r="Q18" s="86"/>
      <c r="R18" s="83">
        <f>L18+M18+N18+P18</f>
        <v>112000</v>
      </c>
      <c r="S18" s="87">
        <v>100000</v>
      </c>
      <c r="T18" s="86"/>
      <c r="U18" s="86"/>
      <c r="V18" s="86"/>
      <c r="W18" s="86"/>
      <c r="X18" s="86"/>
      <c r="Y18" s="83">
        <f>S18+T18+U18+W18</f>
        <v>100000</v>
      </c>
      <c r="Z18" s="86"/>
      <c r="AA18" s="86"/>
      <c r="AB18" s="86"/>
      <c r="AC18" s="86"/>
      <c r="AD18" s="86"/>
      <c r="AE18" s="86"/>
      <c r="AF18" s="83">
        <f t="shared" si="32"/>
        <v>0</v>
      </c>
      <c r="AG18" s="86"/>
      <c r="AH18" s="86"/>
      <c r="AI18" s="86"/>
      <c r="AJ18" s="86"/>
      <c r="AK18" s="86"/>
      <c r="AL18" s="86"/>
      <c r="AM18" s="83">
        <f t="shared" si="33"/>
        <v>0</v>
      </c>
      <c r="AN18" s="86"/>
      <c r="AO18" s="86"/>
      <c r="AP18" s="86"/>
      <c r="AQ18" s="86"/>
      <c r="AR18" s="86"/>
      <c r="AS18" s="86"/>
      <c r="AT18" s="83">
        <f t="shared" si="34"/>
        <v>0</v>
      </c>
      <c r="AU18" s="69">
        <f t="shared" si="30"/>
        <v>212000</v>
      </c>
      <c r="AV18" s="92" t="s">
        <v>461</v>
      </c>
      <c r="AW18" s="86">
        <v>2023</v>
      </c>
      <c r="AX18" s="86">
        <v>2024</v>
      </c>
      <c r="AY18" s="125" t="s">
        <v>198</v>
      </c>
    </row>
    <row r="19" spans="1:51" s="6" customFormat="1" ht="107.25" customHeight="1" x14ac:dyDescent="0.25">
      <c r="A19" s="255" t="s">
        <v>710</v>
      </c>
      <c r="B19" s="169" t="s">
        <v>711</v>
      </c>
      <c r="C19" s="169" t="s">
        <v>145</v>
      </c>
      <c r="D19" s="172"/>
      <c r="E19" s="172">
        <v>60536.49</v>
      </c>
      <c r="F19" s="172">
        <v>343042.72</v>
      </c>
      <c r="G19" s="172"/>
      <c r="H19" s="172"/>
      <c r="I19" s="172"/>
      <c r="J19" s="172"/>
      <c r="K19" s="107">
        <f t="shared" si="35"/>
        <v>403579.20999999996</v>
      </c>
      <c r="L19" s="172">
        <v>13175.89</v>
      </c>
      <c r="M19" s="172">
        <v>60536.95</v>
      </c>
      <c r="N19" s="172"/>
      <c r="O19" s="172"/>
      <c r="P19" s="172"/>
      <c r="Q19" s="172"/>
      <c r="R19" s="173">
        <f t="shared" si="36"/>
        <v>73712.84</v>
      </c>
      <c r="S19" s="172"/>
      <c r="T19" s="172"/>
      <c r="U19" s="172"/>
      <c r="V19" s="172"/>
      <c r="W19" s="172"/>
      <c r="X19" s="172"/>
      <c r="Y19" s="173">
        <f t="shared" si="31"/>
        <v>0</v>
      </c>
      <c r="Z19" s="172"/>
      <c r="AA19" s="172"/>
      <c r="AB19" s="172"/>
      <c r="AC19" s="172"/>
      <c r="AD19" s="172"/>
      <c r="AE19" s="172"/>
      <c r="AF19" s="173">
        <f t="shared" si="32"/>
        <v>0</v>
      </c>
      <c r="AG19" s="172"/>
      <c r="AH19" s="172"/>
      <c r="AI19" s="172"/>
      <c r="AJ19" s="172"/>
      <c r="AK19" s="172"/>
      <c r="AL19" s="172"/>
      <c r="AM19" s="173">
        <f t="shared" si="33"/>
        <v>0</v>
      </c>
      <c r="AN19" s="172"/>
      <c r="AO19" s="172"/>
      <c r="AP19" s="172"/>
      <c r="AQ19" s="172"/>
      <c r="AR19" s="172"/>
      <c r="AS19" s="172"/>
      <c r="AT19" s="173">
        <f t="shared" si="34"/>
        <v>0</v>
      </c>
      <c r="AU19" s="182">
        <f t="shared" si="30"/>
        <v>477292.04999999993</v>
      </c>
      <c r="AV19" s="175" t="s">
        <v>712</v>
      </c>
      <c r="AW19" s="172">
        <v>2022</v>
      </c>
      <c r="AX19" s="172">
        <v>2022</v>
      </c>
      <c r="AY19" s="125" t="s">
        <v>198</v>
      </c>
    </row>
    <row r="20" spans="1:51" s="6" customFormat="1" ht="107.25" customHeight="1" x14ac:dyDescent="0.25">
      <c r="A20" s="255" t="s">
        <v>476</v>
      </c>
      <c r="B20" s="82" t="s">
        <v>77</v>
      </c>
      <c r="C20" s="82" t="s">
        <v>145</v>
      </c>
      <c r="D20" s="86"/>
      <c r="E20" s="86">
        <v>629029</v>
      </c>
      <c r="F20" s="86"/>
      <c r="G20" s="86"/>
      <c r="H20" s="86"/>
      <c r="I20" s="86"/>
      <c r="J20" s="86"/>
      <c r="K20" s="103">
        <f t="shared" si="35"/>
        <v>629029</v>
      </c>
      <c r="L20" s="86"/>
      <c r="M20" s="86"/>
      <c r="N20" s="86"/>
      <c r="O20" s="86"/>
      <c r="P20" s="86"/>
      <c r="Q20" s="86"/>
      <c r="R20" s="83">
        <f t="shared" si="36"/>
        <v>0</v>
      </c>
      <c r="S20" s="86"/>
      <c r="T20" s="86"/>
      <c r="U20" s="86"/>
      <c r="V20" s="86"/>
      <c r="W20" s="86"/>
      <c r="X20" s="86"/>
      <c r="Y20" s="83">
        <f t="shared" si="31"/>
        <v>0</v>
      </c>
      <c r="Z20" s="86"/>
      <c r="AA20" s="86"/>
      <c r="AB20" s="86"/>
      <c r="AC20" s="86"/>
      <c r="AD20" s="86"/>
      <c r="AE20" s="86"/>
      <c r="AF20" s="83">
        <f t="shared" si="32"/>
        <v>0</v>
      </c>
      <c r="AG20" s="86"/>
      <c r="AH20" s="86"/>
      <c r="AI20" s="86"/>
      <c r="AJ20" s="86"/>
      <c r="AK20" s="86"/>
      <c r="AL20" s="86"/>
      <c r="AM20" s="83">
        <f t="shared" si="33"/>
        <v>0</v>
      </c>
      <c r="AN20" s="86"/>
      <c r="AO20" s="86"/>
      <c r="AP20" s="86"/>
      <c r="AQ20" s="86"/>
      <c r="AR20" s="86"/>
      <c r="AS20" s="86"/>
      <c r="AT20" s="83">
        <f t="shared" si="34"/>
        <v>0</v>
      </c>
      <c r="AU20" s="69">
        <f t="shared" si="30"/>
        <v>629029</v>
      </c>
      <c r="AV20" s="92" t="s">
        <v>411</v>
      </c>
      <c r="AW20" s="86">
        <v>2022</v>
      </c>
      <c r="AX20" s="86">
        <v>2022</v>
      </c>
      <c r="AY20" s="125" t="s">
        <v>198</v>
      </c>
    </row>
    <row r="21" spans="1:51" s="6" customFormat="1" ht="107.25" customHeight="1" x14ac:dyDescent="0.25">
      <c r="A21" s="255" t="s">
        <v>477</v>
      </c>
      <c r="B21" s="82" t="s">
        <v>78</v>
      </c>
      <c r="C21" s="82" t="s">
        <v>145</v>
      </c>
      <c r="D21" s="86"/>
      <c r="E21" s="6">
        <v>12000</v>
      </c>
      <c r="F21" s="86"/>
      <c r="G21" s="86"/>
      <c r="H21" s="86"/>
      <c r="I21" s="86"/>
      <c r="J21" s="86"/>
      <c r="K21" s="103">
        <f>L21+F21+G21+I21</f>
        <v>263000</v>
      </c>
      <c r="L21" s="86">
        <f>275000-E21</f>
        <v>263000</v>
      </c>
      <c r="M21" s="86"/>
      <c r="N21" s="86"/>
      <c r="O21" s="86"/>
      <c r="P21" s="86"/>
      <c r="Q21" s="86"/>
      <c r="R21" s="83">
        <f t="shared" si="36"/>
        <v>263000</v>
      </c>
      <c r="S21" s="86"/>
      <c r="T21" s="86"/>
      <c r="U21" s="86"/>
      <c r="V21" s="86"/>
      <c r="W21" s="86"/>
      <c r="X21" s="86"/>
      <c r="Y21" s="83">
        <f t="shared" si="31"/>
        <v>0</v>
      </c>
      <c r="Z21" s="86"/>
      <c r="AA21" s="86"/>
      <c r="AB21" s="86"/>
      <c r="AC21" s="86"/>
      <c r="AD21" s="86"/>
      <c r="AE21" s="86"/>
      <c r="AF21" s="83">
        <f t="shared" si="32"/>
        <v>0</v>
      </c>
      <c r="AG21" s="86"/>
      <c r="AH21" s="86"/>
      <c r="AI21" s="86"/>
      <c r="AJ21" s="86"/>
      <c r="AK21" s="86"/>
      <c r="AL21" s="86"/>
      <c r="AM21" s="83">
        <f t="shared" si="33"/>
        <v>0</v>
      </c>
      <c r="AN21" s="86"/>
      <c r="AO21" s="86"/>
      <c r="AP21" s="86"/>
      <c r="AQ21" s="86"/>
      <c r="AR21" s="86"/>
      <c r="AS21" s="86"/>
      <c r="AT21" s="83">
        <f t="shared" si="34"/>
        <v>0</v>
      </c>
      <c r="AU21" s="69">
        <f t="shared" si="30"/>
        <v>526000</v>
      </c>
      <c r="AV21" s="92" t="s">
        <v>410</v>
      </c>
      <c r="AW21" s="86">
        <v>2022</v>
      </c>
      <c r="AX21" s="86">
        <v>2023</v>
      </c>
      <c r="AY21" s="125" t="s">
        <v>198</v>
      </c>
    </row>
    <row r="22" spans="1:51" s="6" customFormat="1" ht="107.25" customHeight="1" x14ac:dyDescent="0.25">
      <c r="A22" s="255" t="s">
        <v>478</v>
      </c>
      <c r="B22" s="123" t="s">
        <v>79</v>
      </c>
      <c r="C22" s="82" t="s">
        <v>145</v>
      </c>
      <c r="D22" s="86"/>
      <c r="E22" s="86"/>
      <c r="F22" s="86"/>
      <c r="G22" s="86"/>
      <c r="H22" s="86"/>
      <c r="I22" s="86"/>
      <c r="J22" s="86"/>
      <c r="K22" s="103">
        <f t="shared" ref="K22:K23" si="38">E22+F22+G22+I22</f>
        <v>0</v>
      </c>
      <c r="L22" s="86"/>
      <c r="M22" s="86"/>
      <c r="N22" s="86"/>
      <c r="O22" s="86"/>
      <c r="P22" s="86"/>
      <c r="Q22" s="86"/>
      <c r="R22" s="83">
        <f t="shared" si="36"/>
        <v>0</v>
      </c>
      <c r="S22" s="87">
        <v>50000</v>
      </c>
      <c r="T22" s="86"/>
      <c r="U22" s="86"/>
      <c r="V22" s="86"/>
      <c r="W22" s="86"/>
      <c r="X22" s="86"/>
      <c r="Y22" s="83">
        <f t="shared" si="31"/>
        <v>50000</v>
      </c>
      <c r="Z22" s="86"/>
      <c r="AA22" s="86"/>
      <c r="AB22" s="86"/>
      <c r="AC22" s="86"/>
      <c r="AD22" s="86"/>
      <c r="AE22" s="86"/>
      <c r="AF22" s="83">
        <f t="shared" si="32"/>
        <v>0</v>
      </c>
      <c r="AG22" s="86"/>
      <c r="AH22" s="86"/>
      <c r="AI22" s="86"/>
      <c r="AJ22" s="86"/>
      <c r="AK22" s="86"/>
      <c r="AL22" s="86"/>
      <c r="AM22" s="83">
        <f t="shared" si="33"/>
        <v>0</v>
      </c>
      <c r="AN22" s="86"/>
      <c r="AO22" s="86"/>
      <c r="AP22" s="86"/>
      <c r="AQ22" s="86"/>
      <c r="AR22" s="86"/>
      <c r="AS22" s="86"/>
      <c r="AT22" s="83">
        <f t="shared" si="34"/>
        <v>0</v>
      </c>
      <c r="AU22" s="69">
        <f t="shared" si="30"/>
        <v>50000</v>
      </c>
      <c r="AV22" s="92" t="s">
        <v>739</v>
      </c>
      <c r="AW22" s="86">
        <v>2024</v>
      </c>
      <c r="AX22" s="86">
        <v>2024</v>
      </c>
      <c r="AY22" s="125" t="s">
        <v>198</v>
      </c>
    </row>
    <row r="23" spans="1:51" s="6" customFormat="1" ht="107.25" customHeight="1" x14ac:dyDescent="0.25">
      <c r="A23" s="223" t="s">
        <v>479</v>
      </c>
      <c r="B23" s="123" t="s">
        <v>80</v>
      </c>
      <c r="C23" s="82" t="s">
        <v>145</v>
      </c>
      <c r="D23" s="86"/>
      <c r="E23" s="86"/>
      <c r="F23" s="86"/>
      <c r="G23" s="86"/>
      <c r="H23" s="86"/>
      <c r="I23" s="86"/>
      <c r="J23" s="86"/>
      <c r="K23" s="103">
        <f t="shared" si="38"/>
        <v>0</v>
      </c>
      <c r="L23" s="87">
        <v>50000</v>
      </c>
      <c r="M23" s="86"/>
      <c r="N23" s="86"/>
      <c r="O23" s="86"/>
      <c r="P23" s="86"/>
      <c r="Q23" s="86"/>
      <c r="R23" s="83">
        <f t="shared" si="36"/>
        <v>50000</v>
      </c>
      <c r="S23" s="86"/>
      <c r="T23" s="86"/>
      <c r="U23" s="86"/>
      <c r="V23" s="86"/>
      <c r="W23" s="86"/>
      <c r="X23" s="86"/>
      <c r="Y23" s="83">
        <f>S23+T23+U23+W23</f>
        <v>0</v>
      </c>
      <c r="Z23" s="86"/>
      <c r="AA23" s="86"/>
      <c r="AB23" s="86"/>
      <c r="AC23" s="86"/>
      <c r="AD23" s="86"/>
      <c r="AE23" s="86"/>
      <c r="AF23" s="83">
        <f t="shared" si="32"/>
        <v>0</v>
      </c>
      <c r="AG23" s="86"/>
      <c r="AH23" s="86"/>
      <c r="AI23" s="86"/>
      <c r="AJ23" s="86"/>
      <c r="AK23" s="86"/>
      <c r="AL23" s="86"/>
      <c r="AM23" s="83">
        <f t="shared" si="33"/>
        <v>0</v>
      </c>
      <c r="AN23" s="86"/>
      <c r="AO23" s="86"/>
      <c r="AP23" s="86"/>
      <c r="AQ23" s="86"/>
      <c r="AR23" s="86"/>
      <c r="AS23" s="86"/>
      <c r="AT23" s="83">
        <f t="shared" si="34"/>
        <v>0</v>
      </c>
      <c r="AU23" s="69">
        <f t="shared" si="30"/>
        <v>50000</v>
      </c>
      <c r="AV23" s="92" t="s">
        <v>412</v>
      </c>
      <c r="AW23" s="86">
        <v>2023</v>
      </c>
      <c r="AX23" s="86">
        <v>2023</v>
      </c>
      <c r="AY23" s="125" t="s">
        <v>198</v>
      </c>
    </row>
    <row r="24" spans="1:51" s="6" customFormat="1" ht="80.25" customHeight="1" x14ac:dyDescent="0.25">
      <c r="A24" s="223" t="s">
        <v>480</v>
      </c>
      <c r="B24" s="82" t="s">
        <v>81</v>
      </c>
      <c r="C24" s="82" t="s">
        <v>145</v>
      </c>
      <c r="D24" s="86"/>
      <c r="F24" s="86"/>
      <c r="G24" s="86"/>
      <c r="H24" s="86"/>
      <c r="I24" s="86"/>
      <c r="J24" s="86"/>
      <c r="K24" s="103">
        <f>L24+F24+G24+I24</f>
        <v>50000</v>
      </c>
      <c r="L24" s="87">
        <v>50000</v>
      </c>
      <c r="M24" s="86"/>
      <c r="N24" s="86"/>
      <c r="O24" s="86"/>
      <c r="P24" s="86"/>
      <c r="Q24" s="86"/>
      <c r="R24" s="83">
        <f t="shared" si="36"/>
        <v>50000</v>
      </c>
      <c r="S24" s="86"/>
      <c r="T24" s="86"/>
      <c r="U24" s="86"/>
      <c r="V24" s="86"/>
      <c r="W24" s="86"/>
      <c r="X24" s="86"/>
      <c r="Y24" s="83">
        <f t="shared" si="31"/>
        <v>0</v>
      </c>
      <c r="Z24" s="86"/>
      <c r="AA24" s="86"/>
      <c r="AB24" s="86"/>
      <c r="AC24" s="86"/>
      <c r="AD24" s="86"/>
      <c r="AE24" s="86"/>
      <c r="AF24" s="83">
        <f t="shared" si="32"/>
        <v>0</v>
      </c>
      <c r="AG24" s="86"/>
      <c r="AH24" s="86"/>
      <c r="AI24" s="86"/>
      <c r="AJ24" s="86"/>
      <c r="AK24" s="86"/>
      <c r="AL24" s="86"/>
      <c r="AM24" s="83">
        <f t="shared" si="33"/>
        <v>0</v>
      </c>
      <c r="AN24" s="86"/>
      <c r="AO24" s="86"/>
      <c r="AP24" s="86"/>
      <c r="AQ24" s="86"/>
      <c r="AR24" s="86"/>
      <c r="AS24" s="86"/>
      <c r="AT24" s="83">
        <f t="shared" si="34"/>
        <v>0</v>
      </c>
      <c r="AU24" s="69">
        <f t="shared" si="30"/>
        <v>100000</v>
      </c>
      <c r="AV24" s="92" t="s">
        <v>740</v>
      </c>
      <c r="AW24" s="86">
        <v>2022</v>
      </c>
      <c r="AX24" s="86">
        <v>2022</v>
      </c>
      <c r="AY24" s="125" t="s">
        <v>198</v>
      </c>
    </row>
    <row r="25" spans="1:51" s="6" customFormat="1" ht="107.25" customHeight="1" x14ac:dyDescent="0.25">
      <c r="A25" s="224" t="s">
        <v>481</v>
      </c>
      <c r="B25" s="82" t="s">
        <v>82</v>
      </c>
      <c r="C25" s="82" t="s">
        <v>145</v>
      </c>
      <c r="D25" s="86"/>
      <c r="E25" s="87"/>
      <c r="F25" s="87"/>
      <c r="G25" s="86"/>
      <c r="H25" s="86"/>
      <c r="I25" s="86"/>
      <c r="J25" s="86"/>
      <c r="K25" s="103">
        <f t="shared" si="35"/>
        <v>0</v>
      </c>
      <c r="L25" s="87">
        <v>350000</v>
      </c>
      <c r="M25" s="87">
        <v>250000</v>
      </c>
      <c r="N25" s="86"/>
      <c r="O25" s="86"/>
      <c r="P25" s="86"/>
      <c r="Q25" s="86"/>
      <c r="R25" s="83">
        <f t="shared" si="36"/>
        <v>600000</v>
      </c>
      <c r="S25" s="86"/>
      <c r="T25" s="86"/>
      <c r="U25" s="86"/>
      <c r="V25" s="86"/>
      <c r="W25" s="86"/>
      <c r="X25" s="86"/>
      <c r="Y25" s="83">
        <f t="shared" si="31"/>
        <v>0</v>
      </c>
      <c r="Z25" s="86"/>
      <c r="AA25" s="86"/>
      <c r="AB25" s="86"/>
      <c r="AC25" s="86"/>
      <c r="AD25" s="86"/>
      <c r="AE25" s="86"/>
      <c r="AF25" s="83">
        <f t="shared" si="32"/>
        <v>0</v>
      </c>
      <c r="AG25" s="86"/>
      <c r="AH25" s="86"/>
      <c r="AI25" s="86"/>
      <c r="AJ25" s="86"/>
      <c r="AK25" s="86"/>
      <c r="AL25" s="86"/>
      <c r="AM25" s="83">
        <f t="shared" si="33"/>
        <v>0</v>
      </c>
      <c r="AN25" s="86"/>
      <c r="AO25" s="86"/>
      <c r="AP25" s="86"/>
      <c r="AQ25" s="86"/>
      <c r="AR25" s="86"/>
      <c r="AS25" s="86"/>
      <c r="AT25" s="83">
        <f t="shared" si="34"/>
        <v>0</v>
      </c>
      <c r="AU25" s="69">
        <f t="shared" si="30"/>
        <v>600000</v>
      </c>
      <c r="AV25" s="92" t="s">
        <v>83</v>
      </c>
      <c r="AW25" s="86">
        <v>2023</v>
      </c>
      <c r="AX25" s="86">
        <v>2023</v>
      </c>
      <c r="AY25" s="125" t="s">
        <v>198</v>
      </c>
    </row>
    <row r="26" spans="1:51" s="6" customFormat="1" ht="237" customHeight="1" x14ac:dyDescent="0.25">
      <c r="A26" s="224" t="s">
        <v>482</v>
      </c>
      <c r="B26" s="82" t="s">
        <v>170</v>
      </c>
      <c r="C26" s="82" t="s">
        <v>145</v>
      </c>
      <c r="D26" s="86"/>
      <c r="E26" s="87"/>
      <c r="F26" s="87"/>
      <c r="G26" s="86"/>
      <c r="H26" s="86"/>
      <c r="I26" s="86"/>
      <c r="J26" s="86"/>
      <c r="K26" s="103">
        <f t="shared" si="35"/>
        <v>0</v>
      </c>
      <c r="L26" s="87"/>
      <c r="M26" s="87"/>
      <c r="N26" s="86"/>
      <c r="O26" s="86"/>
      <c r="P26" s="86"/>
      <c r="Q26" s="86"/>
      <c r="R26" s="83">
        <f t="shared" ref="R26:R28" si="39">L26+M26+N26+P26</f>
        <v>0</v>
      </c>
      <c r="S26" s="86">
        <v>55000</v>
      </c>
      <c r="T26" s="86"/>
      <c r="U26" s="86"/>
      <c r="V26" s="86"/>
      <c r="W26" s="86"/>
      <c r="X26" s="86"/>
      <c r="Y26" s="83">
        <f t="shared" ref="Y26" si="40">S26+T26+U26+W26</f>
        <v>55000</v>
      </c>
      <c r="Z26" s="86">
        <v>55000</v>
      </c>
      <c r="AA26" s="86"/>
      <c r="AB26" s="86"/>
      <c r="AC26" s="86"/>
      <c r="AD26" s="86"/>
      <c r="AE26" s="86"/>
      <c r="AF26" s="83">
        <f t="shared" ref="AF26" si="41">Z26+AA26+AB26+AD26</f>
        <v>55000</v>
      </c>
      <c r="AG26" s="86"/>
      <c r="AH26" s="86"/>
      <c r="AI26" s="86"/>
      <c r="AJ26" s="86"/>
      <c r="AK26" s="86"/>
      <c r="AL26" s="86"/>
      <c r="AM26" s="83">
        <f t="shared" ref="AM26" si="42">AG26+AH26+AI26+AK26</f>
        <v>0</v>
      </c>
      <c r="AN26" s="86"/>
      <c r="AO26" s="86"/>
      <c r="AP26" s="86"/>
      <c r="AQ26" s="86"/>
      <c r="AR26" s="86"/>
      <c r="AS26" s="86"/>
      <c r="AT26" s="83">
        <f t="shared" ref="AT26" si="43">AN26+AO26+AP26+AR26</f>
        <v>0</v>
      </c>
      <c r="AU26" s="69">
        <f t="shared" si="30"/>
        <v>110000</v>
      </c>
      <c r="AV26" s="92" t="s">
        <v>413</v>
      </c>
      <c r="AW26" s="86">
        <v>2024</v>
      </c>
      <c r="AX26" s="86">
        <v>2025</v>
      </c>
      <c r="AY26" s="125" t="s">
        <v>414</v>
      </c>
    </row>
    <row r="27" spans="1:51" s="6" customFormat="1" ht="120" customHeight="1" x14ac:dyDescent="0.25">
      <c r="A27" s="224" t="s">
        <v>483</v>
      </c>
      <c r="B27" s="82" t="s">
        <v>184</v>
      </c>
      <c r="C27" s="82" t="s">
        <v>145</v>
      </c>
      <c r="D27" s="86"/>
      <c r="E27" s="87"/>
      <c r="F27" s="87"/>
      <c r="G27" s="86"/>
      <c r="H27" s="86"/>
      <c r="I27" s="86"/>
      <c r="J27" s="86"/>
      <c r="K27" s="103">
        <f t="shared" ref="K27:K28" si="44">E27+F27+G27+I27</f>
        <v>0</v>
      </c>
      <c r="L27" s="86"/>
      <c r="M27" s="86"/>
      <c r="N27" s="86"/>
      <c r="O27" s="86"/>
      <c r="P27" s="86"/>
      <c r="Q27" s="86"/>
      <c r="R27" s="83">
        <f t="shared" si="39"/>
        <v>0</v>
      </c>
      <c r="S27" s="86">
        <v>26500</v>
      </c>
      <c r="T27" s="86"/>
      <c r="U27" s="86"/>
      <c r="V27" s="86"/>
      <c r="W27" s="86"/>
      <c r="X27" s="86"/>
      <c r="Y27" s="83">
        <f>S27+T27+U27+W27</f>
        <v>26500</v>
      </c>
      <c r="Z27" s="86">
        <v>26500</v>
      </c>
      <c r="AA27" s="86"/>
      <c r="AB27" s="86"/>
      <c r="AC27" s="86"/>
      <c r="AD27" s="86"/>
      <c r="AE27" s="86"/>
      <c r="AF27" s="83">
        <f>Z27+AA27+AB27+AD27</f>
        <v>26500</v>
      </c>
      <c r="AG27" s="86"/>
      <c r="AH27" s="86"/>
      <c r="AI27" s="86"/>
      <c r="AJ27" s="86"/>
      <c r="AK27" s="86"/>
      <c r="AL27" s="86"/>
      <c r="AM27" s="83">
        <f t="shared" ref="AM27:AM32" si="45">AG27+AH27+AI27+AK27</f>
        <v>0</v>
      </c>
      <c r="AN27" s="86"/>
      <c r="AO27" s="86"/>
      <c r="AP27" s="86"/>
      <c r="AQ27" s="86"/>
      <c r="AR27" s="86"/>
      <c r="AS27" s="86"/>
      <c r="AT27" s="83">
        <f t="shared" ref="AT27:AT32" si="46">AN27+AO27+AP27+AR27</f>
        <v>0</v>
      </c>
      <c r="AU27" s="69">
        <f t="shared" si="30"/>
        <v>53000</v>
      </c>
      <c r="AV27" s="92" t="s">
        <v>415</v>
      </c>
      <c r="AW27" s="86">
        <v>2024</v>
      </c>
      <c r="AX27" s="86">
        <v>2025</v>
      </c>
      <c r="AY27" s="125" t="s">
        <v>231</v>
      </c>
    </row>
    <row r="28" spans="1:51" s="6" customFormat="1" ht="107.25" customHeight="1" x14ac:dyDescent="0.25">
      <c r="A28" s="224" t="s">
        <v>484</v>
      </c>
      <c r="B28" s="82" t="s">
        <v>85</v>
      </c>
      <c r="C28" s="82" t="s">
        <v>145</v>
      </c>
      <c r="D28" s="86"/>
      <c r="E28" s="87"/>
      <c r="F28" s="87"/>
      <c r="G28" s="86"/>
      <c r="H28" s="86"/>
      <c r="I28" s="86"/>
      <c r="J28" s="86"/>
      <c r="K28" s="103">
        <f t="shared" si="44"/>
        <v>0</v>
      </c>
      <c r="L28" s="86">
        <v>75000</v>
      </c>
      <c r="M28" s="86"/>
      <c r="N28" s="86"/>
      <c r="O28" s="86"/>
      <c r="P28" s="86"/>
      <c r="Q28" s="86"/>
      <c r="R28" s="83">
        <f t="shared" si="39"/>
        <v>75000</v>
      </c>
      <c r="S28" s="86"/>
      <c r="T28" s="86"/>
      <c r="U28" s="86"/>
      <c r="V28" s="86"/>
      <c r="W28" s="86"/>
      <c r="X28" s="86"/>
      <c r="Y28" s="83">
        <f t="shared" ref="Y28:Y33" si="47">S28+T28+U28+W28</f>
        <v>0</v>
      </c>
      <c r="Z28" s="86"/>
      <c r="AA28" s="86"/>
      <c r="AB28" s="86"/>
      <c r="AC28" s="86"/>
      <c r="AD28" s="86"/>
      <c r="AE28" s="86"/>
      <c r="AF28" s="83">
        <f t="shared" ref="AF28:AF32" si="48">Z28+AA28+AB28+AD28</f>
        <v>0</v>
      </c>
      <c r="AG28" s="86"/>
      <c r="AH28" s="86"/>
      <c r="AI28" s="86"/>
      <c r="AJ28" s="86"/>
      <c r="AK28" s="86"/>
      <c r="AL28" s="86"/>
      <c r="AM28" s="83">
        <f t="shared" si="45"/>
        <v>0</v>
      </c>
      <c r="AN28" s="86"/>
      <c r="AO28" s="86"/>
      <c r="AP28" s="86"/>
      <c r="AQ28" s="86"/>
      <c r="AR28" s="86"/>
      <c r="AS28" s="86"/>
      <c r="AT28" s="83">
        <f t="shared" si="46"/>
        <v>0</v>
      </c>
      <c r="AU28" s="69">
        <f t="shared" si="30"/>
        <v>75000</v>
      </c>
      <c r="AV28" s="92" t="s">
        <v>87</v>
      </c>
      <c r="AW28" s="86">
        <v>2024</v>
      </c>
      <c r="AX28" s="86">
        <v>2024</v>
      </c>
      <c r="AY28" s="125" t="s">
        <v>133</v>
      </c>
    </row>
    <row r="29" spans="1:51" s="6" customFormat="1" ht="107.25" customHeight="1" x14ac:dyDescent="0.25">
      <c r="A29" s="224" t="s">
        <v>485</v>
      </c>
      <c r="B29" s="82" t="s">
        <v>171</v>
      </c>
      <c r="C29" s="82" t="s">
        <v>145</v>
      </c>
      <c r="D29" s="86"/>
      <c r="E29" s="86">
        <v>671254</v>
      </c>
      <c r="F29" s="86"/>
      <c r="G29" s="86"/>
      <c r="H29" s="86"/>
      <c r="I29" s="86"/>
      <c r="J29" s="86"/>
      <c r="K29" s="103">
        <f t="shared" si="35"/>
        <v>671254</v>
      </c>
      <c r="L29" s="86"/>
      <c r="M29" s="86"/>
      <c r="N29" s="86"/>
      <c r="O29" s="86"/>
      <c r="P29" s="86"/>
      <c r="Q29" s="86"/>
      <c r="R29" s="83">
        <f t="shared" ref="R29:R49" si="49">L29+M29+N29+P29</f>
        <v>0</v>
      </c>
      <c r="S29" s="86"/>
      <c r="T29" s="86"/>
      <c r="U29" s="86"/>
      <c r="V29" s="86"/>
      <c r="W29" s="86"/>
      <c r="X29" s="86"/>
      <c r="Y29" s="83">
        <f t="shared" si="47"/>
        <v>0</v>
      </c>
      <c r="Z29" s="86"/>
      <c r="AA29" s="86"/>
      <c r="AB29" s="86"/>
      <c r="AC29" s="86"/>
      <c r="AD29" s="86"/>
      <c r="AE29" s="86"/>
      <c r="AF29" s="83">
        <f t="shared" si="48"/>
        <v>0</v>
      </c>
      <c r="AG29" s="86"/>
      <c r="AH29" s="86"/>
      <c r="AI29" s="86"/>
      <c r="AJ29" s="86"/>
      <c r="AK29" s="86"/>
      <c r="AL29" s="86"/>
      <c r="AM29" s="83">
        <f t="shared" si="45"/>
        <v>0</v>
      </c>
      <c r="AN29" s="86"/>
      <c r="AO29" s="86"/>
      <c r="AP29" s="86"/>
      <c r="AQ29" s="86"/>
      <c r="AR29" s="86"/>
      <c r="AS29" s="86"/>
      <c r="AT29" s="83">
        <f t="shared" si="46"/>
        <v>0</v>
      </c>
      <c r="AU29" s="69">
        <f t="shared" si="30"/>
        <v>671254</v>
      </c>
      <c r="AV29" s="92" t="s">
        <v>86</v>
      </c>
      <c r="AW29" s="86">
        <v>2022</v>
      </c>
      <c r="AX29" s="86">
        <v>2022</v>
      </c>
      <c r="AY29" s="125" t="s">
        <v>133</v>
      </c>
    </row>
    <row r="30" spans="1:51" s="6" customFormat="1" ht="107.25" customHeight="1" x14ac:dyDescent="0.25">
      <c r="A30" s="224" t="s">
        <v>486</v>
      </c>
      <c r="B30" s="82" t="s">
        <v>279</v>
      </c>
      <c r="C30" s="82" t="s">
        <v>145</v>
      </c>
      <c r="D30" s="86"/>
      <c r="E30" s="277">
        <v>86300</v>
      </c>
      <c r="F30" s="278">
        <v>420807</v>
      </c>
      <c r="G30" s="86"/>
      <c r="H30" s="86"/>
      <c r="I30" s="87"/>
      <c r="J30" s="86"/>
      <c r="K30" s="103">
        <f t="shared" si="35"/>
        <v>507107</v>
      </c>
      <c r="L30" s="86"/>
      <c r="M30" s="86"/>
      <c r="N30" s="86"/>
      <c r="O30" s="86"/>
      <c r="P30" s="86"/>
      <c r="Q30" s="86"/>
      <c r="R30" s="83">
        <f t="shared" si="49"/>
        <v>0</v>
      </c>
      <c r="S30" s="86"/>
      <c r="T30" s="86"/>
      <c r="U30" s="86"/>
      <c r="V30" s="86"/>
      <c r="W30" s="86"/>
      <c r="X30" s="86"/>
      <c r="Y30" s="83">
        <f t="shared" si="47"/>
        <v>0</v>
      </c>
      <c r="Z30" s="86"/>
      <c r="AA30" s="86"/>
      <c r="AB30" s="86"/>
      <c r="AC30" s="86"/>
      <c r="AD30" s="86"/>
      <c r="AE30" s="86"/>
      <c r="AF30" s="83">
        <f t="shared" si="48"/>
        <v>0</v>
      </c>
      <c r="AG30" s="86"/>
      <c r="AH30" s="86"/>
      <c r="AI30" s="86"/>
      <c r="AJ30" s="86"/>
      <c r="AK30" s="86"/>
      <c r="AL30" s="86"/>
      <c r="AM30" s="83">
        <f t="shared" si="45"/>
        <v>0</v>
      </c>
      <c r="AN30" s="86"/>
      <c r="AO30" s="86"/>
      <c r="AP30" s="86"/>
      <c r="AQ30" s="86"/>
      <c r="AR30" s="86"/>
      <c r="AS30" s="86"/>
      <c r="AT30" s="83">
        <f t="shared" si="46"/>
        <v>0</v>
      </c>
      <c r="AU30" s="69">
        <f t="shared" si="30"/>
        <v>507107</v>
      </c>
      <c r="AV30" s="92" t="s">
        <v>280</v>
      </c>
      <c r="AW30" s="86">
        <v>2022</v>
      </c>
      <c r="AX30" s="86">
        <v>2022</v>
      </c>
      <c r="AY30" s="125" t="s">
        <v>133</v>
      </c>
    </row>
    <row r="31" spans="1:51" s="6" customFormat="1" ht="166.5" customHeight="1" x14ac:dyDescent="0.25">
      <c r="A31" s="224" t="s">
        <v>487</v>
      </c>
      <c r="B31" s="82" t="s">
        <v>88</v>
      </c>
      <c r="C31" s="82" t="s">
        <v>145</v>
      </c>
      <c r="D31" s="86"/>
      <c r="E31" s="279">
        <v>21659</v>
      </c>
      <c r="F31" s="126">
        <v>0</v>
      </c>
      <c r="G31" s="86"/>
      <c r="H31" s="86"/>
      <c r="I31" s="87"/>
      <c r="J31" s="86"/>
      <c r="K31" s="103">
        <f t="shared" si="35"/>
        <v>21659</v>
      </c>
      <c r="L31" s="86">
        <v>93000</v>
      </c>
      <c r="M31" s="86">
        <v>527000</v>
      </c>
      <c r="N31" s="86"/>
      <c r="O31" s="86"/>
      <c r="P31" s="86"/>
      <c r="Q31" s="86"/>
      <c r="R31" s="83">
        <f t="shared" si="49"/>
        <v>620000</v>
      </c>
      <c r="S31" s="86"/>
      <c r="T31" s="86"/>
      <c r="U31" s="86"/>
      <c r="V31" s="86"/>
      <c r="W31" s="86"/>
      <c r="X31" s="86"/>
      <c r="Y31" s="83">
        <f t="shared" si="47"/>
        <v>0</v>
      </c>
      <c r="Z31" s="86"/>
      <c r="AA31" s="86"/>
      <c r="AB31" s="86"/>
      <c r="AC31" s="86"/>
      <c r="AD31" s="86"/>
      <c r="AE31" s="86"/>
      <c r="AF31" s="83">
        <f t="shared" si="48"/>
        <v>0</v>
      </c>
      <c r="AG31" s="86"/>
      <c r="AH31" s="86"/>
      <c r="AI31" s="86"/>
      <c r="AJ31" s="86"/>
      <c r="AK31" s="86"/>
      <c r="AL31" s="86"/>
      <c r="AM31" s="83">
        <f t="shared" si="45"/>
        <v>0</v>
      </c>
      <c r="AN31" s="86"/>
      <c r="AO31" s="86"/>
      <c r="AP31" s="86"/>
      <c r="AQ31" s="86"/>
      <c r="AR31" s="86"/>
      <c r="AS31" s="86"/>
      <c r="AT31" s="83">
        <f t="shared" si="46"/>
        <v>0</v>
      </c>
      <c r="AU31" s="69">
        <f t="shared" si="30"/>
        <v>641659</v>
      </c>
      <c r="AV31" s="92" t="s">
        <v>278</v>
      </c>
      <c r="AW31" s="86">
        <v>2022</v>
      </c>
      <c r="AX31" s="86">
        <v>2023</v>
      </c>
      <c r="AY31" s="125" t="s">
        <v>133</v>
      </c>
    </row>
    <row r="32" spans="1:51" s="6" customFormat="1" ht="107.25" customHeight="1" x14ac:dyDescent="0.25">
      <c r="A32" s="224" t="s">
        <v>488</v>
      </c>
      <c r="B32" s="82" t="s">
        <v>90</v>
      </c>
      <c r="C32" s="82" t="s">
        <v>145</v>
      </c>
      <c r="D32" s="86"/>
      <c r="E32" s="86">
        <v>600000</v>
      </c>
      <c r="F32" s="86"/>
      <c r="G32" s="86"/>
      <c r="H32" s="86"/>
      <c r="I32" s="86"/>
      <c r="J32" s="86"/>
      <c r="K32" s="103">
        <f t="shared" si="35"/>
        <v>600000</v>
      </c>
      <c r="L32" s="86"/>
      <c r="M32" s="86"/>
      <c r="N32" s="86"/>
      <c r="O32" s="86"/>
      <c r="P32" s="86"/>
      <c r="Q32" s="86"/>
      <c r="R32" s="83">
        <f t="shared" si="49"/>
        <v>0</v>
      </c>
      <c r="S32" s="86"/>
      <c r="T32" s="86"/>
      <c r="U32" s="86"/>
      <c r="V32" s="86"/>
      <c r="W32" s="86"/>
      <c r="X32" s="86"/>
      <c r="Y32" s="83">
        <f t="shared" si="47"/>
        <v>0</v>
      </c>
      <c r="Z32" s="86"/>
      <c r="AA32" s="86"/>
      <c r="AB32" s="86"/>
      <c r="AC32" s="86"/>
      <c r="AD32" s="86"/>
      <c r="AE32" s="86"/>
      <c r="AF32" s="83">
        <f t="shared" si="48"/>
        <v>0</v>
      </c>
      <c r="AG32" s="86"/>
      <c r="AH32" s="86"/>
      <c r="AI32" s="86"/>
      <c r="AJ32" s="86"/>
      <c r="AK32" s="86"/>
      <c r="AL32" s="86"/>
      <c r="AM32" s="83">
        <f t="shared" si="45"/>
        <v>0</v>
      </c>
      <c r="AN32" s="86"/>
      <c r="AO32" s="86"/>
      <c r="AP32" s="86"/>
      <c r="AQ32" s="86"/>
      <c r="AR32" s="86"/>
      <c r="AS32" s="86"/>
      <c r="AT32" s="83">
        <f t="shared" si="46"/>
        <v>0</v>
      </c>
      <c r="AU32" s="69">
        <f t="shared" si="30"/>
        <v>600000</v>
      </c>
      <c r="AV32" s="92" t="s">
        <v>89</v>
      </c>
      <c r="AW32" s="86">
        <v>2022</v>
      </c>
      <c r="AX32" s="86">
        <v>2022</v>
      </c>
      <c r="AY32" s="125" t="s">
        <v>111</v>
      </c>
    </row>
    <row r="33" spans="1:51" s="6" customFormat="1" ht="89.25" customHeight="1" x14ac:dyDescent="0.25">
      <c r="A33" s="224" t="s">
        <v>489</v>
      </c>
      <c r="B33" s="86" t="s">
        <v>176</v>
      </c>
      <c r="C33" s="82" t="s">
        <v>145</v>
      </c>
      <c r="D33" s="86"/>
      <c r="F33" s="86"/>
      <c r="G33" s="86"/>
      <c r="H33" s="86"/>
      <c r="I33" s="86"/>
      <c r="J33" s="86"/>
      <c r="K33" s="103">
        <f t="shared" si="35"/>
        <v>0</v>
      </c>
      <c r="L33" s="86"/>
      <c r="M33" s="86"/>
      <c r="N33" s="86"/>
      <c r="O33" s="86"/>
      <c r="P33" s="86"/>
      <c r="Q33" s="86"/>
      <c r="R33" s="83">
        <f t="shared" ref="R33:R41" si="50">L33+M33+N33+P33</f>
        <v>0</v>
      </c>
      <c r="S33" s="86">
        <v>290000</v>
      </c>
      <c r="T33" s="86"/>
      <c r="U33" s="86"/>
      <c r="V33" s="86"/>
      <c r="W33" s="86"/>
      <c r="X33" s="86"/>
      <c r="Y33" s="83">
        <f t="shared" si="47"/>
        <v>290000</v>
      </c>
      <c r="Z33" s="86"/>
      <c r="AA33" s="86"/>
      <c r="AB33" s="86"/>
      <c r="AC33" s="86"/>
      <c r="AD33" s="86"/>
      <c r="AE33" s="86"/>
      <c r="AF33" s="83">
        <f t="shared" ref="AF33:AF41" si="51">Z33+AA33+AB33+AD33</f>
        <v>0</v>
      </c>
      <c r="AG33" s="86"/>
      <c r="AH33" s="86"/>
      <c r="AI33" s="86"/>
      <c r="AJ33" s="86"/>
      <c r="AK33" s="86"/>
      <c r="AL33" s="86"/>
      <c r="AM33" s="83">
        <f t="shared" ref="AM33:AM41" si="52">AG33+AH33+AI33+AK33</f>
        <v>0</v>
      </c>
      <c r="AN33" s="86"/>
      <c r="AO33" s="86"/>
      <c r="AP33" s="86"/>
      <c r="AQ33" s="86"/>
      <c r="AR33" s="86"/>
      <c r="AS33" s="86"/>
      <c r="AT33" s="83">
        <f t="shared" ref="AT33:AT41" si="53">AN33+AO33+AP33+AR33</f>
        <v>0</v>
      </c>
      <c r="AU33" s="69">
        <f t="shared" si="30"/>
        <v>290000</v>
      </c>
      <c r="AV33" s="92" t="s">
        <v>185</v>
      </c>
      <c r="AW33" s="86">
        <v>2024</v>
      </c>
      <c r="AX33" s="86">
        <v>2024</v>
      </c>
      <c r="AY33" s="125" t="s">
        <v>111</v>
      </c>
    </row>
    <row r="34" spans="1:51" s="6" customFormat="1" ht="87.75" customHeight="1" x14ac:dyDescent="0.25">
      <c r="A34" s="224" t="s">
        <v>490</v>
      </c>
      <c r="B34" s="86" t="s">
        <v>688</v>
      </c>
      <c r="C34" s="82" t="s">
        <v>145</v>
      </c>
      <c r="D34" s="86"/>
      <c r="E34" s="86">
        <v>0</v>
      </c>
      <c r="F34" s="86"/>
      <c r="G34" s="86"/>
      <c r="H34" s="86"/>
      <c r="I34" s="86"/>
      <c r="J34" s="86"/>
      <c r="K34" s="103">
        <f t="shared" si="35"/>
        <v>0</v>
      </c>
      <c r="L34" s="86"/>
      <c r="M34" s="86"/>
      <c r="N34" s="86"/>
      <c r="O34" s="86"/>
      <c r="P34" s="86"/>
      <c r="Q34" s="86"/>
      <c r="R34" s="83">
        <f t="shared" si="50"/>
        <v>0</v>
      </c>
      <c r="S34" s="86">
        <v>200000</v>
      </c>
      <c r="T34" s="86"/>
      <c r="U34" s="86"/>
      <c r="V34" s="86"/>
      <c r="W34" s="86"/>
      <c r="X34" s="86"/>
      <c r="Y34" s="83">
        <f t="shared" ref="Y34:Y41" si="54">S34+T34+U34+W34</f>
        <v>200000</v>
      </c>
      <c r="Z34" s="86"/>
      <c r="AA34" s="86"/>
      <c r="AB34" s="86"/>
      <c r="AC34" s="86"/>
      <c r="AD34" s="86"/>
      <c r="AE34" s="86"/>
      <c r="AF34" s="83">
        <f t="shared" si="51"/>
        <v>0</v>
      </c>
      <c r="AG34" s="86"/>
      <c r="AH34" s="86"/>
      <c r="AI34" s="86"/>
      <c r="AJ34" s="86"/>
      <c r="AK34" s="86"/>
      <c r="AL34" s="86"/>
      <c r="AM34" s="83">
        <f t="shared" si="52"/>
        <v>0</v>
      </c>
      <c r="AN34" s="86"/>
      <c r="AO34" s="86"/>
      <c r="AP34" s="86"/>
      <c r="AQ34" s="86"/>
      <c r="AR34" s="86"/>
      <c r="AS34" s="86"/>
      <c r="AT34" s="83">
        <f t="shared" si="53"/>
        <v>0</v>
      </c>
      <c r="AU34" s="69">
        <f t="shared" si="30"/>
        <v>200000</v>
      </c>
      <c r="AV34" s="92" t="s">
        <v>185</v>
      </c>
      <c r="AW34" s="86">
        <v>2024</v>
      </c>
      <c r="AX34" s="86">
        <v>2024</v>
      </c>
      <c r="AY34" s="125" t="s">
        <v>111</v>
      </c>
    </row>
    <row r="35" spans="1:51" s="6" customFormat="1" ht="88.5" customHeight="1" x14ac:dyDescent="0.25">
      <c r="A35" s="224" t="s">
        <v>491</v>
      </c>
      <c r="B35" s="86" t="s">
        <v>177</v>
      </c>
      <c r="C35" s="82" t="s">
        <v>145</v>
      </c>
      <c r="D35" s="86"/>
      <c r="E35" s="86"/>
      <c r="F35" s="86"/>
      <c r="G35" s="86"/>
      <c r="H35" s="86"/>
      <c r="I35" s="86"/>
      <c r="J35" s="86"/>
      <c r="K35" s="103">
        <f t="shared" si="35"/>
        <v>0</v>
      </c>
      <c r="L35" s="86"/>
      <c r="M35" s="86"/>
      <c r="N35" s="86"/>
      <c r="O35" s="86"/>
      <c r="P35" s="86"/>
      <c r="Q35" s="86"/>
      <c r="R35" s="83">
        <f t="shared" si="50"/>
        <v>0</v>
      </c>
      <c r="S35" s="86">
        <v>100000</v>
      </c>
      <c r="T35" s="86"/>
      <c r="U35" s="86"/>
      <c r="V35" s="86"/>
      <c r="W35" s="86"/>
      <c r="X35" s="86"/>
      <c r="Y35" s="83">
        <f t="shared" si="54"/>
        <v>100000</v>
      </c>
      <c r="Z35" s="86"/>
      <c r="AA35" s="86"/>
      <c r="AB35" s="86"/>
      <c r="AC35" s="86"/>
      <c r="AD35" s="86"/>
      <c r="AE35" s="86"/>
      <c r="AF35" s="83">
        <f t="shared" si="51"/>
        <v>0</v>
      </c>
      <c r="AG35" s="86"/>
      <c r="AH35" s="86"/>
      <c r="AI35" s="86"/>
      <c r="AJ35" s="86"/>
      <c r="AK35" s="86"/>
      <c r="AL35" s="86"/>
      <c r="AM35" s="83">
        <f t="shared" si="52"/>
        <v>0</v>
      </c>
      <c r="AN35" s="86"/>
      <c r="AO35" s="86"/>
      <c r="AP35" s="86"/>
      <c r="AQ35" s="86"/>
      <c r="AR35" s="86"/>
      <c r="AS35" s="86"/>
      <c r="AT35" s="83">
        <f t="shared" si="53"/>
        <v>0</v>
      </c>
      <c r="AU35" s="69">
        <f t="shared" si="30"/>
        <v>100000</v>
      </c>
      <c r="AV35" s="92" t="s">
        <v>185</v>
      </c>
      <c r="AW35" s="86">
        <v>2024</v>
      </c>
      <c r="AX35" s="86">
        <v>2024</v>
      </c>
      <c r="AY35" s="125" t="s">
        <v>111</v>
      </c>
    </row>
    <row r="36" spans="1:51" s="6" customFormat="1" ht="71.25" customHeight="1" x14ac:dyDescent="0.25">
      <c r="A36" s="224" t="s">
        <v>492</v>
      </c>
      <c r="B36" s="86" t="s">
        <v>178</v>
      </c>
      <c r="C36" s="82" t="s">
        <v>145</v>
      </c>
      <c r="D36" s="86"/>
      <c r="E36" s="86"/>
      <c r="F36" s="86"/>
      <c r="G36" s="86"/>
      <c r="H36" s="86"/>
      <c r="I36" s="86"/>
      <c r="J36" s="86"/>
      <c r="K36" s="103">
        <f t="shared" si="35"/>
        <v>0</v>
      </c>
      <c r="L36" s="86"/>
      <c r="M36" s="86"/>
      <c r="N36" s="86"/>
      <c r="O36" s="86"/>
      <c r="P36" s="86"/>
      <c r="Q36" s="86"/>
      <c r="R36" s="83">
        <f t="shared" si="50"/>
        <v>0</v>
      </c>
      <c r="S36" s="86">
        <v>165000</v>
      </c>
      <c r="T36" s="86"/>
      <c r="U36" s="86"/>
      <c r="V36" s="86"/>
      <c r="W36" s="86"/>
      <c r="X36" s="86"/>
      <c r="Y36" s="83">
        <f t="shared" si="54"/>
        <v>165000</v>
      </c>
      <c r="Z36" s="86"/>
      <c r="AA36" s="86"/>
      <c r="AB36" s="86"/>
      <c r="AC36" s="86"/>
      <c r="AD36" s="86"/>
      <c r="AE36" s="86"/>
      <c r="AF36" s="83">
        <f t="shared" si="51"/>
        <v>0</v>
      </c>
      <c r="AG36" s="86"/>
      <c r="AH36" s="86"/>
      <c r="AI36" s="86"/>
      <c r="AJ36" s="86"/>
      <c r="AK36" s="86"/>
      <c r="AL36" s="86"/>
      <c r="AM36" s="83">
        <f t="shared" si="52"/>
        <v>0</v>
      </c>
      <c r="AN36" s="86"/>
      <c r="AO36" s="86"/>
      <c r="AP36" s="86"/>
      <c r="AQ36" s="86"/>
      <c r="AR36" s="86"/>
      <c r="AS36" s="86"/>
      <c r="AT36" s="83">
        <f t="shared" si="53"/>
        <v>0</v>
      </c>
      <c r="AU36" s="69">
        <f t="shared" si="30"/>
        <v>165000</v>
      </c>
      <c r="AV36" s="92" t="s">
        <v>185</v>
      </c>
      <c r="AW36" s="86">
        <v>2024</v>
      </c>
      <c r="AX36" s="86">
        <v>2024</v>
      </c>
      <c r="AY36" s="125" t="s">
        <v>111</v>
      </c>
    </row>
    <row r="37" spans="1:51" s="6" customFormat="1" ht="107.25" customHeight="1" x14ac:dyDescent="0.25">
      <c r="A37" s="224" t="s">
        <v>493</v>
      </c>
      <c r="B37" s="66" t="s">
        <v>179</v>
      </c>
      <c r="C37" s="82" t="s">
        <v>145</v>
      </c>
      <c r="D37" s="86"/>
      <c r="F37" s="86"/>
      <c r="G37" s="86"/>
      <c r="H37" s="86"/>
      <c r="I37" s="86"/>
      <c r="J37" s="86"/>
      <c r="K37" s="103">
        <f t="shared" si="35"/>
        <v>0</v>
      </c>
      <c r="L37" s="86"/>
      <c r="M37" s="86"/>
      <c r="N37" s="86"/>
      <c r="O37" s="86"/>
      <c r="P37" s="86"/>
      <c r="Q37" s="86"/>
      <c r="R37" s="83">
        <f t="shared" si="50"/>
        <v>0</v>
      </c>
      <c r="S37" s="86">
        <v>150000</v>
      </c>
      <c r="T37" s="86"/>
      <c r="U37" s="86"/>
      <c r="V37" s="86"/>
      <c r="W37" s="86"/>
      <c r="X37" s="86"/>
      <c r="Y37" s="83">
        <f t="shared" si="54"/>
        <v>150000</v>
      </c>
      <c r="Z37" s="86"/>
      <c r="AA37" s="86"/>
      <c r="AB37" s="86"/>
      <c r="AC37" s="86"/>
      <c r="AD37" s="86"/>
      <c r="AE37" s="86"/>
      <c r="AF37" s="83">
        <f t="shared" si="51"/>
        <v>0</v>
      </c>
      <c r="AG37" s="86"/>
      <c r="AH37" s="86"/>
      <c r="AI37" s="86"/>
      <c r="AJ37" s="86"/>
      <c r="AK37" s="86"/>
      <c r="AL37" s="86"/>
      <c r="AM37" s="83">
        <f t="shared" si="52"/>
        <v>0</v>
      </c>
      <c r="AN37" s="86"/>
      <c r="AO37" s="86"/>
      <c r="AP37" s="86"/>
      <c r="AQ37" s="86"/>
      <c r="AR37" s="86"/>
      <c r="AS37" s="86"/>
      <c r="AT37" s="83">
        <f t="shared" si="53"/>
        <v>0</v>
      </c>
      <c r="AU37" s="69">
        <f t="shared" si="30"/>
        <v>150000</v>
      </c>
      <c r="AV37" s="92" t="s">
        <v>185</v>
      </c>
      <c r="AW37" s="86">
        <v>2024</v>
      </c>
      <c r="AX37" s="86">
        <v>2024</v>
      </c>
      <c r="AY37" s="125" t="s">
        <v>111</v>
      </c>
    </row>
    <row r="38" spans="1:51" s="6" customFormat="1" ht="87.75" customHeight="1" x14ac:dyDescent="0.25">
      <c r="A38" s="224" t="s">
        <v>494</v>
      </c>
      <c r="B38" s="82" t="s">
        <v>180</v>
      </c>
      <c r="C38" s="82" t="s">
        <v>145</v>
      </c>
      <c r="D38" s="86"/>
      <c r="E38" s="86"/>
      <c r="F38" s="86"/>
      <c r="G38" s="86"/>
      <c r="H38" s="86"/>
      <c r="I38" s="86"/>
      <c r="J38" s="86"/>
      <c r="K38" s="103">
        <f t="shared" si="35"/>
        <v>0</v>
      </c>
      <c r="L38" s="86"/>
      <c r="M38" s="86"/>
      <c r="N38" s="86"/>
      <c r="O38" s="86"/>
      <c r="P38" s="86"/>
      <c r="Q38" s="86"/>
      <c r="R38" s="83">
        <f t="shared" si="50"/>
        <v>0</v>
      </c>
      <c r="S38" s="86">
        <v>19000</v>
      </c>
      <c r="T38" s="86"/>
      <c r="U38" s="86"/>
      <c r="V38" s="86"/>
      <c r="W38" s="86"/>
      <c r="X38" s="86"/>
      <c r="Y38" s="83">
        <f t="shared" si="54"/>
        <v>19000</v>
      </c>
      <c r="Z38" s="86"/>
      <c r="AA38" s="86"/>
      <c r="AB38" s="86"/>
      <c r="AC38" s="86"/>
      <c r="AD38" s="86"/>
      <c r="AE38" s="86"/>
      <c r="AF38" s="83">
        <f t="shared" si="51"/>
        <v>0</v>
      </c>
      <c r="AG38" s="86"/>
      <c r="AH38" s="86"/>
      <c r="AI38" s="86"/>
      <c r="AJ38" s="86"/>
      <c r="AK38" s="86"/>
      <c r="AL38" s="86"/>
      <c r="AM38" s="83">
        <f t="shared" si="52"/>
        <v>0</v>
      </c>
      <c r="AN38" s="86"/>
      <c r="AO38" s="86"/>
      <c r="AP38" s="86"/>
      <c r="AQ38" s="86"/>
      <c r="AR38" s="86"/>
      <c r="AS38" s="86"/>
      <c r="AT38" s="83">
        <f t="shared" si="53"/>
        <v>0</v>
      </c>
      <c r="AU38" s="69">
        <f t="shared" si="30"/>
        <v>19000</v>
      </c>
      <c r="AV38" s="92" t="s">
        <v>185</v>
      </c>
      <c r="AW38" s="86">
        <v>2024</v>
      </c>
      <c r="AX38" s="86">
        <v>2024</v>
      </c>
      <c r="AY38" s="125" t="s">
        <v>111</v>
      </c>
    </row>
    <row r="39" spans="1:51" s="6" customFormat="1" ht="93.75" customHeight="1" x14ac:dyDescent="0.25">
      <c r="A39" s="224" t="s">
        <v>495</v>
      </c>
      <c r="B39" s="82" t="s">
        <v>224</v>
      </c>
      <c r="C39" s="82" t="s">
        <v>145</v>
      </c>
      <c r="D39" s="86"/>
      <c r="E39" s="87">
        <v>12000</v>
      </c>
      <c r="F39" s="86"/>
      <c r="G39" s="86"/>
      <c r="H39" s="86"/>
      <c r="I39" s="86"/>
      <c r="J39" s="86"/>
      <c r="K39" s="103">
        <f t="shared" si="35"/>
        <v>12000</v>
      </c>
      <c r="L39" s="86">
        <v>172676.65</v>
      </c>
      <c r="M39" s="86">
        <v>30472.35</v>
      </c>
      <c r="N39" s="86"/>
      <c r="O39" s="86"/>
      <c r="P39" s="86"/>
      <c r="Q39" s="86"/>
      <c r="R39" s="83">
        <f t="shared" si="50"/>
        <v>203149</v>
      </c>
      <c r="S39" s="86"/>
      <c r="T39" s="86"/>
      <c r="U39" s="86"/>
      <c r="V39" s="86"/>
      <c r="W39" s="86"/>
      <c r="X39" s="86"/>
      <c r="Y39" s="83">
        <f t="shared" si="54"/>
        <v>0</v>
      </c>
      <c r="Z39" s="86"/>
      <c r="AA39" s="86"/>
      <c r="AB39" s="86"/>
      <c r="AC39" s="86"/>
      <c r="AD39" s="86"/>
      <c r="AE39" s="86"/>
      <c r="AF39" s="83">
        <f t="shared" si="51"/>
        <v>0</v>
      </c>
      <c r="AG39" s="86"/>
      <c r="AH39" s="86"/>
      <c r="AI39" s="86"/>
      <c r="AJ39" s="86"/>
      <c r="AK39" s="86"/>
      <c r="AL39" s="86"/>
      <c r="AM39" s="83">
        <f t="shared" si="52"/>
        <v>0</v>
      </c>
      <c r="AN39" s="86"/>
      <c r="AO39" s="86"/>
      <c r="AP39" s="86"/>
      <c r="AQ39" s="86"/>
      <c r="AR39" s="86"/>
      <c r="AS39" s="86"/>
      <c r="AT39" s="83">
        <f t="shared" si="53"/>
        <v>0</v>
      </c>
      <c r="AU39" s="69">
        <f t="shared" si="30"/>
        <v>215149</v>
      </c>
      <c r="AV39" s="92" t="s">
        <v>225</v>
      </c>
      <c r="AW39" s="86">
        <v>2023</v>
      </c>
      <c r="AX39" s="86">
        <v>2023</v>
      </c>
      <c r="AY39" s="125" t="s">
        <v>111</v>
      </c>
    </row>
    <row r="40" spans="1:51" s="6" customFormat="1" ht="86.25" customHeight="1" x14ac:dyDescent="0.25">
      <c r="A40" s="224" t="s">
        <v>496</v>
      </c>
      <c r="B40" s="86" t="s">
        <v>417</v>
      </c>
      <c r="C40" s="82" t="s">
        <v>145</v>
      </c>
      <c r="D40" s="86"/>
      <c r="E40" s="86"/>
      <c r="F40" s="86"/>
      <c r="G40" s="86"/>
      <c r="H40" s="86"/>
      <c r="I40" s="86"/>
      <c r="J40" s="86"/>
      <c r="K40" s="103">
        <f t="shared" si="35"/>
        <v>0</v>
      </c>
      <c r="L40" s="86">
        <v>136126.65</v>
      </c>
      <c r="M40" s="86">
        <v>24022.35</v>
      </c>
      <c r="N40" s="86"/>
      <c r="O40" s="86"/>
      <c r="P40" s="86"/>
      <c r="Q40" s="86"/>
      <c r="R40" s="83">
        <f t="shared" si="50"/>
        <v>160149</v>
      </c>
      <c r="S40" s="86"/>
      <c r="T40" s="86"/>
      <c r="U40" s="86"/>
      <c r="V40" s="86"/>
      <c r="W40" s="86"/>
      <c r="X40" s="86"/>
      <c r="Y40" s="83">
        <f t="shared" si="54"/>
        <v>0</v>
      </c>
      <c r="Z40" s="86"/>
      <c r="AA40" s="86"/>
      <c r="AB40" s="86"/>
      <c r="AC40" s="86"/>
      <c r="AD40" s="86"/>
      <c r="AE40" s="86"/>
      <c r="AF40" s="83">
        <f t="shared" si="51"/>
        <v>0</v>
      </c>
      <c r="AG40" s="86"/>
      <c r="AH40" s="86"/>
      <c r="AI40" s="86"/>
      <c r="AJ40" s="86"/>
      <c r="AK40" s="86"/>
      <c r="AL40" s="86"/>
      <c r="AM40" s="83">
        <f t="shared" si="52"/>
        <v>0</v>
      </c>
      <c r="AN40" s="86"/>
      <c r="AO40" s="86"/>
      <c r="AP40" s="86"/>
      <c r="AQ40" s="86"/>
      <c r="AR40" s="86"/>
      <c r="AS40" s="86"/>
      <c r="AT40" s="83">
        <f t="shared" si="53"/>
        <v>0</v>
      </c>
      <c r="AU40" s="69">
        <f t="shared" si="30"/>
        <v>160149</v>
      </c>
      <c r="AV40" s="92" t="s">
        <v>185</v>
      </c>
      <c r="AW40" s="86">
        <v>2023</v>
      </c>
      <c r="AX40" s="86">
        <v>2023</v>
      </c>
      <c r="AY40" s="125" t="s">
        <v>111</v>
      </c>
    </row>
    <row r="41" spans="1:51" s="6" customFormat="1" ht="79.5" customHeight="1" x14ac:dyDescent="0.25">
      <c r="A41" s="224" t="s">
        <v>497</v>
      </c>
      <c r="B41" s="66" t="s">
        <v>418</v>
      </c>
      <c r="C41" s="82" t="s">
        <v>145</v>
      </c>
      <c r="D41" s="86"/>
      <c r="E41" s="86"/>
      <c r="F41" s="86"/>
      <c r="G41" s="86"/>
      <c r="H41" s="86"/>
      <c r="I41" s="86"/>
      <c r="J41" s="86"/>
      <c r="K41" s="103">
        <f t="shared" si="35"/>
        <v>0</v>
      </c>
      <c r="L41" s="86">
        <v>178626.65</v>
      </c>
      <c r="M41" s="86">
        <v>31522.35</v>
      </c>
      <c r="N41" s="86"/>
      <c r="O41" s="86"/>
      <c r="P41" s="86"/>
      <c r="Q41" s="86"/>
      <c r="R41" s="83">
        <f t="shared" si="50"/>
        <v>210149</v>
      </c>
      <c r="S41" s="86"/>
      <c r="T41" s="86"/>
      <c r="U41" s="86"/>
      <c r="V41" s="86"/>
      <c r="W41" s="86"/>
      <c r="X41" s="86"/>
      <c r="Y41" s="83">
        <f t="shared" si="54"/>
        <v>0</v>
      </c>
      <c r="Z41" s="86"/>
      <c r="AA41" s="86"/>
      <c r="AB41" s="86"/>
      <c r="AC41" s="86"/>
      <c r="AD41" s="86"/>
      <c r="AE41" s="86"/>
      <c r="AF41" s="83">
        <f t="shared" si="51"/>
        <v>0</v>
      </c>
      <c r="AG41" s="86"/>
      <c r="AH41" s="86"/>
      <c r="AI41" s="86"/>
      <c r="AJ41" s="86"/>
      <c r="AK41" s="86"/>
      <c r="AL41" s="86"/>
      <c r="AM41" s="83">
        <f t="shared" si="52"/>
        <v>0</v>
      </c>
      <c r="AN41" s="86"/>
      <c r="AO41" s="86"/>
      <c r="AP41" s="86"/>
      <c r="AQ41" s="86"/>
      <c r="AR41" s="86"/>
      <c r="AS41" s="86"/>
      <c r="AT41" s="83">
        <f t="shared" si="53"/>
        <v>0</v>
      </c>
      <c r="AU41" s="69">
        <f t="shared" si="30"/>
        <v>210149</v>
      </c>
      <c r="AV41" s="92" t="s">
        <v>225</v>
      </c>
      <c r="AW41" s="86">
        <v>2023</v>
      </c>
      <c r="AX41" s="86">
        <v>2023</v>
      </c>
      <c r="AY41" s="125" t="s">
        <v>111</v>
      </c>
    </row>
    <row r="42" spans="1:51" s="6" customFormat="1" ht="169.5" customHeight="1" x14ac:dyDescent="0.25">
      <c r="A42" s="224" t="s">
        <v>498</v>
      </c>
      <c r="B42" s="66" t="s">
        <v>283</v>
      </c>
      <c r="C42" s="82" t="s">
        <v>145</v>
      </c>
      <c r="D42" s="86"/>
      <c r="E42" s="279">
        <v>12500</v>
      </c>
      <c r="F42" s="126">
        <v>0</v>
      </c>
      <c r="G42" s="86"/>
      <c r="H42" s="86"/>
      <c r="I42" s="86"/>
      <c r="J42" s="86"/>
      <c r="K42" s="103">
        <f t="shared" si="35"/>
        <v>12500</v>
      </c>
      <c r="L42" s="126">
        <v>15986.18</v>
      </c>
      <c r="M42" s="126">
        <v>90588.33</v>
      </c>
      <c r="N42" s="86"/>
      <c r="O42" s="86"/>
      <c r="P42" s="86"/>
      <c r="Q42" s="86"/>
      <c r="R42" s="83">
        <f t="shared" si="49"/>
        <v>106574.51000000001</v>
      </c>
      <c r="S42" s="86"/>
      <c r="T42" s="86"/>
      <c r="U42" s="86"/>
      <c r="V42" s="86"/>
      <c r="W42" s="86"/>
      <c r="X42" s="86"/>
      <c r="Y42" s="83">
        <f t="shared" ref="Y42:Y47" si="55">S42+T42+U42+W42</f>
        <v>0</v>
      </c>
      <c r="Z42" s="86"/>
      <c r="AA42" s="86"/>
      <c r="AB42" s="86"/>
      <c r="AC42" s="86"/>
      <c r="AD42" s="86"/>
      <c r="AE42" s="86"/>
      <c r="AF42" s="83">
        <f t="shared" ref="AF42:AF48" si="56">Z42+AA42+AB42+AD42</f>
        <v>0</v>
      </c>
      <c r="AG42" s="86"/>
      <c r="AH42" s="86"/>
      <c r="AI42" s="86"/>
      <c r="AJ42" s="86"/>
      <c r="AK42" s="86"/>
      <c r="AL42" s="86"/>
      <c r="AM42" s="83">
        <f t="shared" ref="AM42:AM48" si="57">AG42+AH42+AI42+AK42</f>
        <v>0</v>
      </c>
      <c r="AN42" s="86"/>
      <c r="AO42" s="86"/>
      <c r="AP42" s="86"/>
      <c r="AQ42" s="86"/>
      <c r="AR42" s="86"/>
      <c r="AS42" s="86"/>
      <c r="AT42" s="83">
        <f t="shared" ref="AT42:AT48" si="58">AN42+AO42+AP42+AR42</f>
        <v>0</v>
      </c>
      <c r="AU42" s="69">
        <f t="shared" si="30"/>
        <v>119074.51000000001</v>
      </c>
      <c r="AV42" s="127" t="s">
        <v>284</v>
      </c>
      <c r="AW42" s="86">
        <v>2022</v>
      </c>
      <c r="AX42" s="86">
        <v>2023</v>
      </c>
      <c r="AY42" s="125" t="s">
        <v>111</v>
      </c>
    </row>
    <row r="43" spans="1:51" s="6" customFormat="1" ht="134.25" customHeight="1" x14ac:dyDescent="0.25">
      <c r="A43" s="224" t="s">
        <v>750</v>
      </c>
      <c r="B43" s="66" t="s">
        <v>420</v>
      </c>
      <c r="C43" s="82" t="s">
        <v>145</v>
      </c>
      <c r="D43" s="104"/>
      <c r="E43" s="86">
        <v>16169</v>
      </c>
      <c r="F43" s="104">
        <v>91625</v>
      </c>
      <c r="G43" s="150"/>
      <c r="H43" s="150"/>
      <c r="I43" s="150"/>
      <c r="J43" s="150"/>
      <c r="K43" s="266">
        <f t="shared" si="35"/>
        <v>107794</v>
      </c>
      <c r="L43" s="86">
        <f>79691-M43</f>
        <v>11953.650000000009</v>
      </c>
      <c r="M43" s="86">
        <f>0.85*79691</f>
        <v>67737.349999999991</v>
      </c>
      <c r="N43" s="86"/>
      <c r="O43" s="86"/>
      <c r="P43" s="86"/>
      <c r="Q43" s="86"/>
      <c r="R43" s="83">
        <f t="shared" si="49"/>
        <v>79691</v>
      </c>
      <c r="S43" s="86"/>
      <c r="T43" s="86"/>
      <c r="U43" s="86"/>
      <c r="V43" s="86"/>
      <c r="W43" s="86"/>
      <c r="X43" s="86"/>
      <c r="Y43" s="83">
        <f t="shared" si="55"/>
        <v>0</v>
      </c>
      <c r="Z43" s="86"/>
      <c r="AA43" s="86"/>
      <c r="AB43" s="86"/>
      <c r="AC43" s="86"/>
      <c r="AD43" s="86"/>
      <c r="AE43" s="86"/>
      <c r="AF43" s="83">
        <f t="shared" si="56"/>
        <v>0</v>
      </c>
      <c r="AG43" s="86"/>
      <c r="AH43" s="86"/>
      <c r="AI43" s="86"/>
      <c r="AJ43" s="86"/>
      <c r="AK43" s="86"/>
      <c r="AL43" s="86"/>
      <c r="AM43" s="83">
        <f t="shared" si="57"/>
        <v>0</v>
      </c>
      <c r="AN43" s="86"/>
      <c r="AO43" s="86"/>
      <c r="AP43" s="86"/>
      <c r="AQ43" s="86"/>
      <c r="AR43" s="86"/>
      <c r="AS43" s="86"/>
      <c r="AT43" s="83">
        <f t="shared" si="58"/>
        <v>0</v>
      </c>
      <c r="AU43" s="69">
        <f t="shared" si="30"/>
        <v>187485</v>
      </c>
      <c r="AV43" s="92" t="s">
        <v>419</v>
      </c>
      <c r="AW43" s="86">
        <v>2022</v>
      </c>
      <c r="AX43" s="86">
        <v>2022</v>
      </c>
      <c r="AY43" s="125" t="s">
        <v>111</v>
      </c>
    </row>
    <row r="44" spans="1:51" s="6" customFormat="1" ht="120.75" customHeight="1" x14ac:dyDescent="0.25">
      <c r="A44" s="224" t="s">
        <v>499</v>
      </c>
      <c r="B44" s="66" t="s">
        <v>421</v>
      </c>
      <c r="C44" s="82" t="s">
        <v>145</v>
      </c>
      <c r="D44" s="230"/>
      <c r="E44" s="86">
        <v>17572</v>
      </c>
      <c r="F44" s="104">
        <v>99318</v>
      </c>
      <c r="G44" s="150"/>
      <c r="H44" s="150"/>
      <c r="I44" s="150"/>
      <c r="J44" s="150"/>
      <c r="K44" s="266">
        <f t="shared" si="35"/>
        <v>116890</v>
      </c>
      <c r="L44" s="86">
        <f>78653-M44</f>
        <v>11797.949999999997</v>
      </c>
      <c r="M44" s="86">
        <f>0.85*78653</f>
        <v>66855.05</v>
      </c>
      <c r="N44" s="86"/>
      <c r="O44" s="86"/>
      <c r="P44" s="86"/>
      <c r="Q44" s="86"/>
      <c r="R44" s="83">
        <f t="shared" si="49"/>
        <v>78653</v>
      </c>
      <c r="S44" s="86"/>
      <c r="T44" s="86"/>
      <c r="U44" s="86"/>
      <c r="V44" s="86"/>
      <c r="W44" s="86"/>
      <c r="X44" s="86"/>
      <c r="Y44" s="83">
        <f t="shared" si="55"/>
        <v>0</v>
      </c>
      <c r="Z44" s="86"/>
      <c r="AA44" s="86"/>
      <c r="AB44" s="86"/>
      <c r="AC44" s="86"/>
      <c r="AD44" s="86"/>
      <c r="AE44" s="86"/>
      <c r="AF44" s="83">
        <f t="shared" si="56"/>
        <v>0</v>
      </c>
      <c r="AG44" s="86"/>
      <c r="AH44" s="86"/>
      <c r="AI44" s="86"/>
      <c r="AJ44" s="86"/>
      <c r="AK44" s="86"/>
      <c r="AL44" s="86"/>
      <c r="AM44" s="83">
        <f t="shared" si="57"/>
        <v>0</v>
      </c>
      <c r="AN44" s="86"/>
      <c r="AO44" s="86"/>
      <c r="AP44" s="86"/>
      <c r="AQ44" s="86"/>
      <c r="AR44" s="86"/>
      <c r="AS44" s="86"/>
      <c r="AT44" s="83">
        <f t="shared" si="58"/>
        <v>0</v>
      </c>
      <c r="AU44" s="69">
        <f t="shared" si="30"/>
        <v>195543</v>
      </c>
      <c r="AV44" s="92" t="s">
        <v>422</v>
      </c>
      <c r="AW44" s="86">
        <v>2022</v>
      </c>
      <c r="AX44" s="86">
        <v>2022</v>
      </c>
      <c r="AY44" s="125" t="s">
        <v>111</v>
      </c>
    </row>
    <row r="45" spans="1:51" s="6" customFormat="1" ht="129.75" customHeight="1" x14ac:dyDescent="0.25">
      <c r="A45" s="224" t="s">
        <v>500</v>
      </c>
      <c r="B45" s="66" t="s">
        <v>181</v>
      </c>
      <c r="C45" s="82" t="s">
        <v>145</v>
      </c>
      <c r="D45" s="104"/>
      <c r="E45" s="86">
        <v>20595</v>
      </c>
      <c r="F45" s="104">
        <v>116703</v>
      </c>
      <c r="G45" s="150"/>
      <c r="H45" s="150"/>
      <c r="I45" s="150"/>
      <c r="J45" s="150"/>
      <c r="K45" s="266">
        <f t="shared" si="35"/>
        <v>137298</v>
      </c>
      <c r="L45" s="86">
        <f>102728-M45</f>
        <v>15409.199999999997</v>
      </c>
      <c r="M45" s="86">
        <f>0.85*102728</f>
        <v>87318.8</v>
      </c>
      <c r="N45" s="86"/>
      <c r="O45" s="86"/>
      <c r="P45" s="86"/>
      <c r="Q45" s="86"/>
      <c r="R45" s="83">
        <f t="shared" si="49"/>
        <v>102728</v>
      </c>
      <c r="S45" s="86"/>
      <c r="T45" s="86"/>
      <c r="U45" s="86"/>
      <c r="V45" s="86"/>
      <c r="W45" s="86"/>
      <c r="X45" s="86"/>
      <c r="Y45" s="83">
        <f t="shared" si="55"/>
        <v>0</v>
      </c>
      <c r="Z45" s="86"/>
      <c r="AA45" s="86"/>
      <c r="AB45" s="86"/>
      <c r="AC45" s="86"/>
      <c r="AD45" s="86"/>
      <c r="AE45" s="86"/>
      <c r="AF45" s="83">
        <f t="shared" si="56"/>
        <v>0</v>
      </c>
      <c r="AG45" s="86"/>
      <c r="AH45" s="86"/>
      <c r="AI45" s="86"/>
      <c r="AJ45" s="86"/>
      <c r="AK45" s="86"/>
      <c r="AL45" s="86"/>
      <c r="AM45" s="83">
        <f t="shared" si="57"/>
        <v>0</v>
      </c>
      <c r="AN45" s="86"/>
      <c r="AO45" s="86"/>
      <c r="AP45" s="86"/>
      <c r="AQ45" s="86"/>
      <c r="AR45" s="86"/>
      <c r="AS45" s="86"/>
      <c r="AT45" s="83">
        <f t="shared" si="58"/>
        <v>0</v>
      </c>
      <c r="AU45" s="69">
        <f t="shared" si="30"/>
        <v>240026</v>
      </c>
      <c r="AV45" s="92" t="s">
        <v>423</v>
      </c>
      <c r="AW45" s="86">
        <v>2022</v>
      </c>
      <c r="AX45" s="86">
        <v>2022</v>
      </c>
      <c r="AY45" s="125" t="s">
        <v>111</v>
      </c>
    </row>
    <row r="46" spans="1:51" s="1" customFormat="1" ht="107.25" customHeight="1" x14ac:dyDescent="0.25">
      <c r="A46" s="305" t="s">
        <v>501</v>
      </c>
      <c r="B46" s="109" t="s">
        <v>182</v>
      </c>
      <c r="C46" s="106" t="s">
        <v>145</v>
      </c>
      <c r="D46" s="306"/>
      <c r="E46" s="108"/>
      <c r="F46" s="306"/>
      <c r="G46" s="307"/>
      <c r="H46" s="307"/>
      <c r="I46" s="307"/>
      <c r="J46" s="307"/>
      <c r="K46" s="215">
        <f t="shared" si="35"/>
        <v>0</v>
      </c>
      <c r="L46" s="108">
        <v>105000</v>
      </c>
      <c r="M46" s="108"/>
      <c r="N46" s="108"/>
      <c r="O46" s="108"/>
      <c r="P46" s="108"/>
      <c r="Q46" s="108"/>
      <c r="R46" s="173">
        <f t="shared" si="49"/>
        <v>105000</v>
      </c>
      <c r="S46" s="108"/>
      <c r="T46" s="108"/>
      <c r="U46" s="108"/>
      <c r="V46" s="108"/>
      <c r="W46" s="108"/>
      <c r="X46" s="108"/>
      <c r="Y46" s="173">
        <f t="shared" si="55"/>
        <v>0</v>
      </c>
      <c r="Z46" s="108"/>
      <c r="AA46" s="108"/>
      <c r="AB46" s="108"/>
      <c r="AC46" s="108"/>
      <c r="AD46" s="108"/>
      <c r="AE46" s="108"/>
      <c r="AF46" s="173">
        <f t="shared" si="56"/>
        <v>0</v>
      </c>
      <c r="AG46" s="108"/>
      <c r="AH46" s="108"/>
      <c r="AI46" s="108"/>
      <c r="AJ46" s="108"/>
      <c r="AK46" s="108"/>
      <c r="AL46" s="108"/>
      <c r="AM46" s="173">
        <f t="shared" si="57"/>
        <v>0</v>
      </c>
      <c r="AN46" s="108"/>
      <c r="AO46" s="108"/>
      <c r="AP46" s="108"/>
      <c r="AQ46" s="108"/>
      <c r="AR46" s="108"/>
      <c r="AS46" s="108"/>
      <c r="AT46" s="173">
        <f t="shared" si="58"/>
        <v>0</v>
      </c>
      <c r="AU46" s="202">
        <f t="shared" si="30"/>
        <v>105000</v>
      </c>
      <c r="AV46" s="177" t="s">
        <v>226</v>
      </c>
      <c r="AW46" s="108">
        <v>2023</v>
      </c>
      <c r="AX46" s="108">
        <v>2023</v>
      </c>
      <c r="AY46" s="110" t="s">
        <v>111</v>
      </c>
    </row>
    <row r="47" spans="1:51" s="1" customFormat="1" ht="107.25" customHeight="1" x14ac:dyDescent="0.25">
      <c r="A47" s="305" t="s">
        <v>502</v>
      </c>
      <c r="B47" s="109" t="s">
        <v>183</v>
      </c>
      <c r="C47" s="106" t="s">
        <v>145</v>
      </c>
      <c r="D47" s="108"/>
      <c r="E47" s="108"/>
      <c r="F47" s="108"/>
      <c r="G47" s="108"/>
      <c r="H47" s="108"/>
      <c r="I47" s="108"/>
      <c r="J47" s="108"/>
      <c r="K47" s="107">
        <f t="shared" si="35"/>
        <v>0</v>
      </c>
      <c r="L47" s="108">
        <v>339000</v>
      </c>
      <c r="M47" s="108"/>
      <c r="N47" s="108"/>
      <c r="O47" s="108"/>
      <c r="P47" s="108"/>
      <c r="Q47" s="108"/>
      <c r="R47" s="173">
        <f t="shared" si="49"/>
        <v>339000</v>
      </c>
      <c r="S47" s="108"/>
      <c r="T47" s="108"/>
      <c r="U47" s="108"/>
      <c r="V47" s="108"/>
      <c r="W47" s="108"/>
      <c r="X47" s="108"/>
      <c r="Y47" s="173">
        <f t="shared" si="55"/>
        <v>0</v>
      </c>
      <c r="Z47" s="108"/>
      <c r="AA47" s="108"/>
      <c r="AB47" s="108"/>
      <c r="AC47" s="108"/>
      <c r="AD47" s="108"/>
      <c r="AE47" s="108"/>
      <c r="AF47" s="173">
        <f t="shared" si="56"/>
        <v>0</v>
      </c>
      <c r="AG47" s="108"/>
      <c r="AH47" s="108"/>
      <c r="AI47" s="108"/>
      <c r="AJ47" s="108"/>
      <c r="AK47" s="108"/>
      <c r="AL47" s="108"/>
      <c r="AM47" s="173">
        <f t="shared" si="57"/>
        <v>0</v>
      </c>
      <c r="AN47" s="108"/>
      <c r="AO47" s="108"/>
      <c r="AP47" s="108"/>
      <c r="AQ47" s="108"/>
      <c r="AR47" s="108"/>
      <c r="AS47" s="108"/>
      <c r="AT47" s="173">
        <f t="shared" si="58"/>
        <v>0</v>
      </c>
      <c r="AU47" s="202">
        <f t="shared" si="30"/>
        <v>339000</v>
      </c>
      <c r="AV47" s="177" t="s">
        <v>226</v>
      </c>
      <c r="AW47" s="108">
        <v>2023</v>
      </c>
      <c r="AX47" s="108">
        <v>2023</v>
      </c>
      <c r="AY47" s="110" t="s">
        <v>111</v>
      </c>
    </row>
    <row r="48" spans="1:51" s="1" customFormat="1" ht="107.25" customHeight="1" x14ac:dyDescent="0.25">
      <c r="A48" s="305" t="s">
        <v>503</v>
      </c>
      <c r="B48" s="109" t="s">
        <v>424</v>
      </c>
      <c r="C48" s="106" t="s">
        <v>145</v>
      </c>
      <c r="D48" s="108"/>
      <c r="E48" s="108"/>
      <c r="F48" s="108"/>
      <c r="G48" s="108"/>
      <c r="H48" s="108"/>
      <c r="I48" s="108"/>
      <c r="J48" s="108"/>
      <c r="K48" s="107">
        <f t="shared" si="35"/>
        <v>0</v>
      </c>
      <c r="L48" s="173">
        <v>1500000</v>
      </c>
      <c r="M48" s="108"/>
      <c r="N48" s="108"/>
      <c r="O48" s="108"/>
      <c r="P48" s="108"/>
      <c r="Q48" s="108"/>
      <c r="R48" s="173">
        <f>L48+M48+N48+O48+P48</f>
        <v>1500000</v>
      </c>
      <c r="S48" s="108"/>
      <c r="T48" s="108"/>
      <c r="U48" s="108"/>
      <c r="V48" s="108"/>
      <c r="W48" s="108"/>
      <c r="X48" s="108"/>
      <c r="Z48" s="108"/>
      <c r="AA48" s="108"/>
      <c r="AB48" s="108"/>
      <c r="AC48" s="108"/>
      <c r="AD48" s="108"/>
      <c r="AE48" s="108"/>
      <c r="AF48" s="173">
        <f t="shared" si="56"/>
        <v>0</v>
      </c>
      <c r="AG48" s="108"/>
      <c r="AH48" s="108"/>
      <c r="AI48" s="108"/>
      <c r="AJ48" s="108"/>
      <c r="AK48" s="108"/>
      <c r="AL48" s="108"/>
      <c r="AM48" s="173">
        <f t="shared" si="57"/>
        <v>0</v>
      </c>
      <c r="AN48" s="108"/>
      <c r="AO48" s="108"/>
      <c r="AP48" s="108"/>
      <c r="AQ48" s="108"/>
      <c r="AR48" s="108"/>
      <c r="AS48" s="108"/>
      <c r="AT48" s="173">
        <f t="shared" si="58"/>
        <v>0</v>
      </c>
      <c r="AU48" s="202">
        <f>AT48+AM48+AF48+L48+R48+K48</f>
        <v>3000000</v>
      </c>
      <c r="AV48" s="177" t="s">
        <v>227</v>
      </c>
      <c r="AW48" s="108">
        <v>2023</v>
      </c>
      <c r="AX48" s="108">
        <v>2023</v>
      </c>
      <c r="AY48" s="110" t="s">
        <v>111</v>
      </c>
    </row>
    <row r="49" spans="1:51" s="6" customFormat="1" ht="209.25" customHeight="1" x14ac:dyDescent="0.25">
      <c r="A49" s="224" t="s">
        <v>504</v>
      </c>
      <c r="B49" s="122" t="s">
        <v>285</v>
      </c>
      <c r="C49" s="82" t="s">
        <v>145</v>
      </c>
      <c r="D49" s="86"/>
      <c r="E49" s="279">
        <v>43282</v>
      </c>
      <c r="F49" s="126"/>
      <c r="G49" s="86"/>
      <c r="H49" s="86"/>
      <c r="I49" s="86"/>
      <c r="J49" s="86"/>
      <c r="K49" s="103">
        <f t="shared" si="35"/>
        <v>43282</v>
      </c>
      <c r="L49" s="86">
        <v>105000</v>
      </c>
      <c r="M49" s="86">
        <v>595000</v>
      </c>
      <c r="N49" s="86"/>
      <c r="O49" s="86"/>
      <c r="P49" s="86"/>
      <c r="Q49" s="86"/>
      <c r="R49" s="83">
        <f t="shared" si="49"/>
        <v>700000</v>
      </c>
      <c r="S49" s="86"/>
      <c r="T49" s="86"/>
      <c r="U49" s="86"/>
      <c r="V49" s="86"/>
      <c r="W49" s="86"/>
      <c r="X49" s="86"/>
      <c r="Y49" s="83">
        <f t="shared" ref="Y49:Y53" si="59">S49+T49+U49+W49</f>
        <v>0</v>
      </c>
      <c r="Z49" s="86"/>
      <c r="AA49" s="86"/>
      <c r="AB49" s="86"/>
      <c r="AC49" s="86"/>
      <c r="AD49" s="86"/>
      <c r="AE49" s="86"/>
      <c r="AF49" s="83">
        <f t="shared" ref="AF49:AF53" si="60">Z49+AA49+AB49+AD49</f>
        <v>0</v>
      </c>
      <c r="AG49" s="86"/>
      <c r="AH49" s="86"/>
      <c r="AI49" s="86"/>
      <c r="AJ49" s="86"/>
      <c r="AK49" s="86"/>
      <c r="AL49" s="86"/>
      <c r="AM49" s="83">
        <f t="shared" ref="AM49:AM52" si="61">AG49+AH49+AI49+AK49</f>
        <v>0</v>
      </c>
      <c r="AN49" s="86"/>
      <c r="AO49" s="86"/>
      <c r="AP49" s="86"/>
      <c r="AQ49" s="86"/>
      <c r="AR49" s="86"/>
      <c r="AS49" s="86"/>
      <c r="AT49" s="83">
        <f t="shared" ref="AT49:AT53" si="62">AN49+AO49+AP49+AR49</f>
        <v>0</v>
      </c>
      <c r="AU49" s="69">
        <f t="shared" si="30"/>
        <v>743282</v>
      </c>
      <c r="AV49" s="127" t="s">
        <v>307</v>
      </c>
      <c r="AW49" s="86">
        <v>2022</v>
      </c>
      <c r="AX49" s="86">
        <v>2023</v>
      </c>
      <c r="AY49" s="125" t="s">
        <v>111</v>
      </c>
    </row>
    <row r="50" spans="1:51" s="6" customFormat="1" ht="107.25" customHeight="1" x14ac:dyDescent="0.25">
      <c r="A50" s="224" t="s">
        <v>505</v>
      </c>
      <c r="B50" s="66" t="s">
        <v>741</v>
      </c>
      <c r="C50" s="82" t="s">
        <v>145</v>
      </c>
      <c r="D50" s="86"/>
      <c r="E50" s="86"/>
      <c r="F50" s="104"/>
      <c r="G50" s="150"/>
      <c r="H50" s="150"/>
      <c r="I50" s="150"/>
      <c r="J50" s="150"/>
      <c r="K50" s="266">
        <f t="shared" ref="K50" si="63">E50+F50+G50+I50</f>
        <v>0</v>
      </c>
      <c r="L50" s="87">
        <f>63500+35000+35000</f>
        <v>133500</v>
      </c>
      <c r="M50" s="86"/>
      <c r="N50" s="86"/>
      <c r="O50" s="86"/>
      <c r="P50" s="86"/>
      <c r="Q50" s="86"/>
      <c r="R50" s="83">
        <f>L50+M50+N50+P50</f>
        <v>133500</v>
      </c>
      <c r="S50" s="86"/>
      <c r="T50" s="86"/>
      <c r="U50" s="86"/>
      <c r="V50" s="86"/>
      <c r="W50" s="86"/>
      <c r="X50" s="86"/>
      <c r="Y50" s="83">
        <f t="shared" si="59"/>
        <v>0</v>
      </c>
      <c r="Z50" s="86"/>
      <c r="AA50" s="86"/>
      <c r="AB50" s="86"/>
      <c r="AC50" s="86"/>
      <c r="AD50" s="86"/>
      <c r="AE50" s="86"/>
      <c r="AF50" s="83">
        <f t="shared" si="60"/>
        <v>0</v>
      </c>
      <c r="AG50" s="86"/>
      <c r="AH50" s="86"/>
      <c r="AI50" s="86"/>
      <c r="AJ50" s="86"/>
      <c r="AK50" s="86"/>
      <c r="AL50" s="86"/>
      <c r="AM50" s="83">
        <f t="shared" si="61"/>
        <v>0</v>
      </c>
      <c r="AN50" s="86"/>
      <c r="AO50" s="86"/>
      <c r="AP50" s="86"/>
      <c r="AQ50" s="86"/>
      <c r="AR50" s="86"/>
      <c r="AS50" s="86"/>
      <c r="AT50" s="83">
        <f t="shared" si="62"/>
        <v>0</v>
      </c>
      <c r="AU50" s="69">
        <f t="shared" si="30"/>
        <v>133500</v>
      </c>
      <c r="AV50" s="92" t="s">
        <v>713</v>
      </c>
      <c r="AW50" s="86">
        <v>2023</v>
      </c>
      <c r="AX50" s="86">
        <v>2023</v>
      </c>
      <c r="AY50" s="125" t="s">
        <v>714</v>
      </c>
    </row>
    <row r="51" spans="1:51" s="6" customFormat="1" ht="294" customHeight="1" x14ac:dyDescent="0.25">
      <c r="A51" s="224" t="s">
        <v>506</v>
      </c>
      <c r="B51" s="66" t="s">
        <v>459</v>
      </c>
      <c r="C51" s="82"/>
      <c r="D51" s="86"/>
      <c r="E51" s="86"/>
      <c r="F51" s="104"/>
      <c r="G51" s="150"/>
      <c r="H51" s="150"/>
      <c r="I51" s="150"/>
      <c r="J51" s="150"/>
      <c r="K51" s="266">
        <f t="shared" ref="K51" si="64">E51+F51+G51+I51</f>
        <v>0</v>
      </c>
      <c r="L51" s="86">
        <f>83119+24111+24111</f>
        <v>131341</v>
      </c>
      <c r="M51" s="86"/>
      <c r="N51" s="86"/>
      <c r="O51" s="86"/>
      <c r="P51" s="86"/>
      <c r="Q51" s="86"/>
      <c r="R51" s="83">
        <f>L51+M51+N51+P51</f>
        <v>131341</v>
      </c>
      <c r="S51" s="86">
        <v>83119</v>
      </c>
      <c r="T51" s="86"/>
      <c r="U51" s="86"/>
      <c r="V51" s="86"/>
      <c r="W51" s="86"/>
      <c r="X51" s="86"/>
      <c r="Y51" s="83">
        <f t="shared" si="59"/>
        <v>83119</v>
      </c>
      <c r="Z51" s="86"/>
      <c r="AA51" s="86"/>
      <c r="AB51" s="86"/>
      <c r="AC51" s="86"/>
      <c r="AD51" s="86"/>
      <c r="AE51" s="86"/>
      <c r="AF51" s="83">
        <f t="shared" si="60"/>
        <v>0</v>
      </c>
      <c r="AG51" s="86"/>
      <c r="AH51" s="86"/>
      <c r="AI51" s="86"/>
      <c r="AJ51" s="86"/>
      <c r="AK51" s="86"/>
      <c r="AL51" s="86"/>
      <c r="AM51" s="83">
        <f t="shared" si="61"/>
        <v>0</v>
      </c>
      <c r="AN51" s="86"/>
      <c r="AO51" s="86"/>
      <c r="AP51" s="86"/>
      <c r="AQ51" s="86"/>
      <c r="AR51" s="86"/>
      <c r="AS51" s="86"/>
      <c r="AT51" s="83">
        <f t="shared" si="62"/>
        <v>0</v>
      </c>
      <c r="AU51" s="69">
        <f t="shared" si="30"/>
        <v>214460</v>
      </c>
      <c r="AV51" s="92" t="s">
        <v>460</v>
      </c>
      <c r="AW51" s="86">
        <v>2023</v>
      </c>
      <c r="AX51" s="86">
        <v>2024</v>
      </c>
      <c r="AY51" s="280" t="s">
        <v>458</v>
      </c>
    </row>
    <row r="52" spans="1:51" s="6" customFormat="1" ht="225" customHeight="1" x14ac:dyDescent="0.25">
      <c r="A52" s="224" t="s">
        <v>507</v>
      </c>
      <c r="B52" s="66" t="s">
        <v>281</v>
      </c>
      <c r="C52" s="82" t="s">
        <v>145</v>
      </c>
      <c r="D52" s="86"/>
      <c r="E52" s="279">
        <v>36300</v>
      </c>
      <c r="F52" s="126"/>
      <c r="G52" s="86"/>
      <c r="H52" s="86"/>
      <c r="I52" s="86"/>
      <c r="J52" s="86"/>
      <c r="K52" s="103">
        <f t="shared" ref="K52:K59" si="65">E52+F52+G52+I52</f>
        <v>36300</v>
      </c>
      <c r="L52" s="86">
        <v>51360</v>
      </c>
      <c r="M52" s="86">
        <v>291040</v>
      </c>
      <c r="N52" s="86"/>
      <c r="O52" s="86"/>
      <c r="P52" s="86"/>
      <c r="Q52" s="86"/>
      <c r="R52" s="83">
        <f t="shared" ref="R52:R59" si="66">L52+M52+N52+P52</f>
        <v>342400</v>
      </c>
      <c r="S52" s="86"/>
      <c r="T52" s="86"/>
      <c r="U52" s="86"/>
      <c r="V52" s="86"/>
      <c r="W52" s="86"/>
      <c r="X52" s="86"/>
      <c r="Y52" s="83">
        <f t="shared" si="59"/>
        <v>0</v>
      </c>
      <c r="Z52" s="86"/>
      <c r="AA52" s="86"/>
      <c r="AB52" s="86"/>
      <c r="AC52" s="86"/>
      <c r="AD52" s="86"/>
      <c r="AE52" s="86"/>
      <c r="AF52" s="83">
        <f t="shared" si="60"/>
        <v>0</v>
      </c>
      <c r="AG52" s="86"/>
      <c r="AH52" s="86"/>
      <c r="AI52" s="86"/>
      <c r="AJ52" s="86"/>
      <c r="AK52" s="86"/>
      <c r="AL52" s="86"/>
      <c r="AM52" s="83">
        <f t="shared" si="61"/>
        <v>0</v>
      </c>
      <c r="AN52" s="86"/>
      <c r="AO52" s="86"/>
      <c r="AP52" s="86"/>
      <c r="AQ52" s="86"/>
      <c r="AR52" s="86"/>
      <c r="AS52" s="86"/>
      <c r="AT52" s="83">
        <f t="shared" si="62"/>
        <v>0</v>
      </c>
      <c r="AU52" s="69">
        <f t="shared" si="30"/>
        <v>378700</v>
      </c>
      <c r="AV52" s="127" t="s">
        <v>282</v>
      </c>
      <c r="AW52" s="86">
        <v>2022</v>
      </c>
      <c r="AX52" s="86">
        <v>2023</v>
      </c>
      <c r="AY52" s="125" t="s">
        <v>111</v>
      </c>
    </row>
    <row r="53" spans="1:51" s="6" customFormat="1" ht="107.25" customHeight="1" x14ac:dyDescent="0.25">
      <c r="A53" s="224" t="s">
        <v>508</v>
      </c>
      <c r="B53" s="82" t="s">
        <v>108</v>
      </c>
      <c r="C53" s="82" t="s">
        <v>145</v>
      </c>
      <c r="D53" s="86"/>
      <c r="E53" s="86"/>
      <c r="F53" s="86"/>
      <c r="G53" s="86"/>
      <c r="H53" s="86"/>
      <c r="I53" s="86"/>
      <c r="J53" s="86"/>
      <c r="K53" s="103">
        <f t="shared" si="65"/>
        <v>0</v>
      </c>
      <c r="L53" s="86"/>
      <c r="M53" s="86"/>
      <c r="N53" s="86"/>
      <c r="O53" s="86"/>
      <c r="P53" s="86"/>
      <c r="Q53" s="86"/>
      <c r="R53" s="83">
        <f t="shared" si="66"/>
        <v>0</v>
      </c>
      <c r="S53" s="86"/>
      <c r="T53" s="86"/>
      <c r="V53" s="86"/>
      <c r="W53" s="86"/>
      <c r="X53" s="86"/>
      <c r="Y53" s="83">
        <f t="shared" si="59"/>
        <v>0</v>
      </c>
      <c r="Z53" s="86">
        <v>1000000</v>
      </c>
      <c r="AA53" s="86"/>
      <c r="AB53" s="86"/>
      <c r="AC53" s="86"/>
      <c r="AD53" s="86"/>
      <c r="AE53" s="86"/>
      <c r="AF53" s="83">
        <f t="shared" si="60"/>
        <v>1000000</v>
      </c>
      <c r="AG53" s="86"/>
      <c r="AH53" s="86"/>
      <c r="AI53" s="86"/>
      <c r="AJ53" s="86"/>
      <c r="AK53" s="86"/>
      <c r="AL53" s="86"/>
      <c r="AM53" s="83">
        <f t="shared" ref="AM53:AM59" si="67">AG53+AH53+AI53+AK53</f>
        <v>0</v>
      </c>
      <c r="AN53" s="86"/>
      <c r="AO53" s="86"/>
      <c r="AP53" s="86"/>
      <c r="AQ53" s="86"/>
      <c r="AR53" s="86"/>
      <c r="AS53" s="86"/>
      <c r="AT53" s="83">
        <f t="shared" si="62"/>
        <v>0</v>
      </c>
      <c r="AU53" s="69">
        <f t="shared" si="30"/>
        <v>1000000</v>
      </c>
      <c r="AV53" s="281" t="s">
        <v>425</v>
      </c>
      <c r="AW53" s="86">
        <v>2025</v>
      </c>
      <c r="AX53" s="86">
        <v>2025</v>
      </c>
      <c r="AY53" s="125" t="s">
        <v>111</v>
      </c>
    </row>
    <row r="54" spans="1:51" s="6" customFormat="1" ht="157.5" customHeight="1" x14ac:dyDescent="0.25">
      <c r="A54" s="224" t="s">
        <v>509</v>
      </c>
      <c r="B54" s="122" t="s">
        <v>288</v>
      </c>
      <c r="C54" s="82" t="s">
        <v>145</v>
      </c>
      <c r="D54" s="86"/>
      <c r="E54" s="279">
        <v>68493</v>
      </c>
      <c r="F54" s="126"/>
      <c r="G54" s="86"/>
      <c r="H54" s="86"/>
      <c r="I54" s="86"/>
      <c r="J54" s="86"/>
      <c r="K54" s="103">
        <f t="shared" si="65"/>
        <v>68493</v>
      </c>
      <c r="L54" s="126">
        <v>56493</v>
      </c>
      <c r="M54" s="126">
        <v>320129</v>
      </c>
      <c r="N54" s="86"/>
      <c r="O54" s="86"/>
      <c r="P54" s="86"/>
      <c r="Q54" s="86"/>
      <c r="R54" s="83">
        <f t="shared" si="66"/>
        <v>376622</v>
      </c>
      <c r="S54" s="86"/>
      <c r="T54" s="86"/>
      <c r="U54" s="86"/>
      <c r="V54" s="86"/>
      <c r="W54" s="86"/>
      <c r="X54" s="86"/>
      <c r="Y54" s="83">
        <f t="shared" ref="Y54:Y59" si="68">S54+T54+U54+W54</f>
        <v>0</v>
      </c>
      <c r="Z54" s="86"/>
      <c r="AA54" s="86"/>
      <c r="AB54" s="86"/>
      <c r="AC54" s="86"/>
      <c r="AD54" s="86"/>
      <c r="AE54" s="86"/>
      <c r="AF54" s="83">
        <f t="shared" ref="AF54:AF59" si="69">Z54+AA54+AB54+AD54</f>
        <v>0</v>
      </c>
      <c r="AG54" s="86"/>
      <c r="AH54" s="86"/>
      <c r="AI54" s="86"/>
      <c r="AJ54" s="86"/>
      <c r="AK54" s="86"/>
      <c r="AL54" s="86"/>
      <c r="AM54" s="83">
        <f t="shared" si="67"/>
        <v>0</v>
      </c>
      <c r="AN54" s="86"/>
      <c r="AO54" s="86"/>
      <c r="AP54" s="86"/>
      <c r="AQ54" s="86"/>
      <c r="AR54" s="86"/>
      <c r="AS54" s="86"/>
      <c r="AT54" s="83">
        <f t="shared" ref="AT54:AT59" si="70">AN54+AO54+AP54+AR54</f>
        <v>0</v>
      </c>
      <c r="AU54" s="69">
        <f t="shared" si="30"/>
        <v>445115</v>
      </c>
      <c r="AV54" s="127" t="s">
        <v>426</v>
      </c>
      <c r="AW54" s="86">
        <v>2022</v>
      </c>
      <c r="AX54" s="86">
        <v>2022</v>
      </c>
      <c r="AY54" s="125" t="s">
        <v>111</v>
      </c>
    </row>
    <row r="55" spans="1:51" s="6" customFormat="1" ht="107.25" customHeight="1" x14ac:dyDescent="0.25">
      <c r="A55" s="224" t="s">
        <v>510</v>
      </c>
      <c r="B55" s="124" t="s">
        <v>292</v>
      </c>
      <c r="C55" s="82" t="s">
        <v>145</v>
      </c>
      <c r="D55" s="86"/>
      <c r="E55" s="240">
        <v>159244.18499999997</v>
      </c>
      <c r="F55" s="126">
        <v>902383.71499999985</v>
      </c>
      <c r="G55" s="86"/>
      <c r="H55" s="86"/>
      <c r="I55" s="240"/>
      <c r="J55" s="86"/>
      <c r="K55" s="103">
        <f>E55+F55+G55+I55</f>
        <v>1061627.8999999999</v>
      </c>
      <c r="L55" s="86">
        <v>28101.915000000001</v>
      </c>
      <c r="M55" s="86">
        <v>159244.185</v>
      </c>
      <c r="N55" s="86"/>
      <c r="O55" s="86"/>
      <c r="P55" s="86"/>
      <c r="Q55" s="86"/>
      <c r="R55" s="83">
        <f t="shared" si="66"/>
        <v>187346.1</v>
      </c>
      <c r="S55" s="240"/>
      <c r="T55" s="126"/>
      <c r="U55" s="86"/>
      <c r="V55" s="86"/>
      <c r="W55" s="86"/>
      <c r="X55" s="86"/>
      <c r="Y55" s="83">
        <f t="shared" si="68"/>
        <v>0</v>
      </c>
      <c r="Z55" s="86"/>
      <c r="AA55" s="86"/>
      <c r="AB55" s="86"/>
      <c r="AC55" s="86"/>
      <c r="AD55" s="86"/>
      <c r="AE55" s="86"/>
      <c r="AF55" s="83">
        <f t="shared" si="69"/>
        <v>0</v>
      </c>
      <c r="AG55" s="86"/>
      <c r="AH55" s="86"/>
      <c r="AI55" s="86"/>
      <c r="AJ55" s="86"/>
      <c r="AK55" s="86"/>
      <c r="AL55" s="86"/>
      <c r="AM55" s="83">
        <f t="shared" si="67"/>
        <v>0</v>
      </c>
      <c r="AN55" s="86"/>
      <c r="AO55" s="86"/>
      <c r="AP55" s="86"/>
      <c r="AQ55" s="86"/>
      <c r="AR55" s="86"/>
      <c r="AS55" s="86"/>
      <c r="AT55" s="83">
        <f t="shared" si="70"/>
        <v>0</v>
      </c>
      <c r="AU55" s="69">
        <f t="shared" si="30"/>
        <v>1248974</v>
      </c>
      <c r="AV55" s="127" t="s">
        <v>296</v>
      </c>
      <c r="AW55" s="86">
        <v>2022</v>
      </c>
      <c r="AX55" s="86">
        <v>2023</v>
      </c>
      <c r="AY55" s="125" t="s">
        <v>111</v>
      </c>
    </row>
    <row r="56" spans="1:51" s="6" customFormat="1" ht="107.25" customHeight="1" x14ac:dyDescent="0.25">
      <c r="A56" s="224" t="s">
        <v>511</v>
      </c>
      <c r="B56" s="124" t="s">
        <v>293</v>
      </c>
      <c r="C56" s="82" t="s">
        <v>145</v>
      </c>
      <c r="D56" s="86"/>
      <c r="E56" s="240">
        <v>137409.44999999998</v>
      </c>
      <c r="F56" s="126">
        <v>778653.54999999993</v>
      </c>
      <c r="G56" s="86"/>
      <c r="H56" s="86"/>
      <c r="I56" s="240"/>
      <c r="J56" s="86"/>
      <c r="K56" s="103">
        <f>E56+F56+G56+I56</f>
        <v>916062.99999999988</v>
      </c>
      <c r="L56" s="86"/>
      <c r="M56" s="86"/>
      <c r="N56" s="86"/>
      <c r="O56" s="86"/>
      <c r="P56" s="86"/>
      <c r="Q56" s="86"/>
      <c r="R56" s="83">
        <f t="shared" si="66"/>
        <v>0</v>
      </c>
      <c r="S56" s="86"/>
      <c r="T56" s="86"/>
      <c r="U56" s="86"/>
      <c r="V56" s="86"/>
      <c r="W56" s="86"/>
      <c r="X56" s="86"/>
      <c r="Y56" s="83">
        <f t="shared" si="68"/>
        <v>0</v>
      </c>
      <c r="Z56" s="86"/>
      <c r="AA56" s="86"/>
      <c r="AB56" s="86"/>
      <c r="AC56" s="86"/>
      <c r="AD56" s="86"/>
      <c r="AE56" s="86"/>
      <c r="AF56" s="83">
        <f t="shared" si="69"/>
        <v>0</v>
      </c>
      <c r="AG56" s="86"/>
      <c r="AH56" s="86"/>
      <c r="AI56" s="86"/>
      <c r="AJ56" s="86"/>
      <c r="AK56" s="86"/>
      <c r="AL56" s="86"/>
      <c r="AM56" s="83">
        <f t="shared" si="67"/>
        <v>0</v>
      </c>
      <c r="AN56" s="86"/>
      <c r="AO56" s="86"/>
      <c r="AP56" s="86"/>
      <c r="AQ56" s="86"/>
      <c r="AR56" s="86"/>
      <c r="AS56" s="86"/>
      <c r="AT56" s="83">
        <f t="shared" si="70"/>
        <v>0</v>
      </c>
      <c r="AU56" s="69">
        <f t="shared" si="30"/>
        <v>916062.99999999988</v>
      </c>
      <c r="AV56" s="127" t="s">
        <v>297</v>
      </c>
      <c r="AW56" s="86">
        <v>2022</v>
      </c>
      <c r="AX56" s="86">
        <v>2022</v>
      </c>
      <c r="AY56" s="125" t="s">
        <v>111</v>
      </c>
    </row>
    <row r="57" spans="1:51" s="6" customFormat="1" ht="107.25" customHeight="1" x14ac:dyDescent="0.25">
      <c r="A57" s="224" t="s">
        <v>512</v>
      </c>
      <c r="B57" s="124" t="s">
        <v>294</v>
      </c>
      <c r="C57" s="82" t="s">
        <v>145</v>
      </c>
      <c r="D57" s="86"/>
      <c r="E57" s="240">
        <v>148388.85</v>
      </c>
      <c r="F57" s="126">
        <v>840870.15</v>
      </c>
      <c r="G57" s="86"/>
      <c r="H57" s="86"/>
      <c r="I57" s="240"/>
      <c r="J57" s="86"/>
      <c r="K57" s="103">
        <f>E57+F57+G57+I57</f>
        <v>989259</v>
      </c>
      <c r="L57" s="86"/>
      <c r="M57" s="86"/>
      <c r="N57" s="86"/>
      <c r="O57" s="86"/>
      <c r="P57" s="86"/>
      <c r="Q57" s="86"/>
      <c r="R57" s="83">
        <f t="shared" si="66"/>
        <v>0</v>
      </c>
      <c r="S57" s="86"/>
      <c r="T57" s="86"/>
      <c r="U57" s="86"/>
      <c r="V57" s="86"/>
      <c r="W57" s="86"/>
      <c r="X57" s="86"/>
      <c r="Y57" s="83">
        <f t="shared" si="68"/>
        <v>0</v>
      </c>
      <c r="Z57" s="86"/>
      <c r="AA57" s="86"/>
      <c r="AB57" s="86"/>
      <c r="AC57" s="86"/>
      <c r="AD57" s="86"/>
      <c r="AE57" s="86"/>
      <c r="AF57" s="83">
        <f t="shared" si="69"/>
        <v>0</v>
      </c>
      <c r="AG57" s="86"/>
      <c r="AH57" s="86"/>
      <c r="AI57" s="86"/>
      <c r="AJ57" s="86"/>
      <c r="AK57" s="86"/>
      <c r="AL57" s="86"/>
      <c r="AM57" s="83">
        <f t="shared" si="67"/>
        <v>0</v>
      </c>
      <c r="AN57" s="86"/>
      <c r="AO57" s="86"/>
      <c r="AP57" s="86"/>
      <c r="AQ57" s="86"/>
      <c r="AR57" s="86"/>
      <c r="AS57" s="86"/>
      <c r="AT57" s="83">
        <f t="shared" si="70"/>
        <v>0</v>
      </c>
      <c r="AU57" s="69">
        <f t="shared" si="30"/>
        <v>989259</v>
      </c>
      <c r="AV57" s="127" t="s">
        <v>298</v>
      </c>
      <c r="AW57" s="86">
        <v>2022</v>
      </c>
      <c r="AX57" s="86">
        <v>2022</v>
      </c>
      <c r="AY57" s="125" t="s">
        <v>111</v>
      </c>
    </row>
    <row r="58" spans="1:51" s="6" customFormat="1" ht="87" customHeight="1" x14ac:dyDescent="0.25">
      <c r="A58" s="271" t="s">
        <v>751</v>
      </c>
      <c r="B58" s="124" t="s">
        <v>295</v>
      </c>
      <c r="C58" s="82" t="s">
        <v>145</v>
      </c>
      <c r="D58" s="86"/>
      <c r="E58" s="240">
        <v>61229.7</v>
      </c>
      <c r="F58" s="126">
        <v>346968.3</v>
      </c>
      <c r="G58" s="86"/>
      <c r="H58" s="86"/>
      <c r="I58" s="240"/>
      <c r="J58" s="86"/>
      <c r="K58" s="103">
        <f>E58+F58+G58+I58</f>
        <v>408198</v>
      </c>
      <c r="L58" s="86"/>
      <c r="M58" s="86"/>
      <c r="N58" s="86"/>
      <c r="O58" s="86"/>
      <c r="P58" s="86"/>
      <c r="Q58" s="86"/>
      <c r="R58" s="83">
        <f t="shared" si="66"/>
        <v>0</v>
      </c>
      <c r="S58" s="86"/>
      <c r="T58" s="86"/>
      <c r="U58" s="86"/>
      <c r="V58" s="86"/>
      <c r="W58" s="86"/>
      <c r="X58" s="86"/>
      <c r="Y58" s="83">
        <f t="shared" si="68"/>
        <v>0</v>
      </c>
      <c r="Z58" s="86"/>
      <c r="AA58" s="86"/>
      <c r="AB58" s="86"/>
      <c r="AC58" s="86"/>
      <c r="AD58" s="86"/>
      <c r="AE58" s="86"/>
      <c r="AF58" s="83">
        <f t="shared" si="69"/>
        <v>0</v>
      </c>
      <c r="AG58" s="86"/>
      <c r="AH58" s="86"/>
      <c r="AI58" s="86"/>
      <c r="AJ58" s="86"/>
      <c r="AK58" s="86"/>
      <c r="AL58" s="86"/>
      <c r="AM58" s="83">
        <f t="shared" si="67"/>
        <v>0</v>
      </c>
      <c r="AN58" s="86"/>
      <c r="AO58" s="86"/>
      <c r="AP58" s="86"/>
      <c r="AQ58" s="86"/>
      <c r="AR58" s="86"/>
      <c r="AS58" s="86"/>
      <c r="AT58" s="83">
        <f t="shared" si="70"/>
        <v>0</v>
      </c>
      <c r="AU58" s="69">
        <f t="shared" si="30"/>
        <v>408198</v>
      </c>
      <c r="AV58" s="127" t="s">
        <v>299</v>
      </c>
      <c r="AW58" s="86">
        <v>2022</v>
      </c>
      <c r="AX58" s="86">
        <v>2022</v>
      </c>
      <c r="AY58" s="125" t="s">
        <v>111</v>
      </c>
    </row>
    <row r="59" spans="1:51" s="6" customFormat="1" ht="86.25" customHeight="1" x14ac:dyDescent="0.25">
      <c r="A59" s="224" t="s">
        <v>513</v>
      </c>
      <c r="B59" s="92" t="s">
        <v>300</v>
      </c>
      <c r="C59" s="82" t="s">
        <v>145</v>
      </c>
      <c r="D59" s="86"/>
      <c r="E59" s="239">
        <v>19965</v>
      </c>
      <c r="F59" s="82">
        <v>113135</v>
      </c>
      <c r="G59" s="86"/>
      <c r="H59" s="86"/>
      <c r="I59" s="86"/>
      <c r="J59" s="86"/>
      <c r="K59" s="103">
        <f t="shared" si="65"/>
        <v>133100</v>
      </c>
      <c r="L59" s="86"/>
      <c r="M59" s="86"/>
      <c r="N59" s="86"/>
      <c r="O59" s="86"/>
      <c r="P59" s="86"/>
      <c r="Q59" s="86"/>
      <c r="R59" s="83">
        <f t="shared" si="66"/>
        <v>0</v>
      </c>
      <c r="S59" s="86"/>
      <c r="T59" s="86"/>
      <c r="U59" s="86"/>
      <c r="V59" s="86"/>
      <c r="W59" s="86"/>
      <c r="X59" s="86"/>
      <c r="Y59" s="83">
        <f t="shared" si="68"/>
        <v>0</v>
      </c>
      <c r="Z59" s="86"/>
      <c r="AA59" s="86"/>
      <c r="AB59" s="86"/>
      <c r="AC59" s="86"/>
      <c r="AD59" s="86"/>
      <c r="AE59" s="86"/>
      <c r="AF59" s="83">
        <f t="shared" si="69"/>
        <v>0</v>
      </c>
      <c r="AG59" s="86"/>
      <c r="AH59" s="86"/>
      <c r="AI59" s="86"/>
      <c r="AJ59" s="86"/>
      <c r="AK59" s="86"/>
      <c r="AL59" s="86"/>
      <c r="AM59" s="83">
        <f t="shared" si="67"/>
        <v>0</v>
      </c>
      <c r="AN59" s="86"/>
      <c r="AO59" s="86"/>
      <c r="AP59" s="86"/>
      <c r="AQ59" s="86"/>
      <c r="AR59" s="86"/>
      <c r="AS59" s="86"/>
      <c r="AT59" s="83">
        <f t="shared" si="70"/>
        <v>0</v>
      </c>
      <c r="AU59" s="69">
        <f t="shared" si="30"/>
        <v>133100</v>
      </c>
      <c r="AV59" s="92" t="s">
        <v>427</v>
      </c>
      <c r="AW59" s="86">
        <v>2022</v>
      </c>
      <c r="AX59" s="86">
        <v>2022</v>
      </c>
      <c r="AY59" s="125" t="s">
        <v>111</v>
      </c>
    </row>
    <row r="60" spans="1:51" ht="31.5" customHeight="1" x14ac:dyDescent="0.25">
      <c r="A60" s="312" t="s">
        <v>783</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11"/>
      <c r="AW60" s="311"/>
      <c r="AX60" s="311"/>
      <c r="AY60" s="311"/>
    </row>
    <row r="61" spans="1:51" s="6" customFormat="1" ht="63" customHeight="1" x14ac:dyDescent="0.25">
      <c r="A61" s="225" t="s">
        <v>514</v>
      </c>
      <c r="B61" s="169" t="s">
        <v>175</v>
      </c>
      <c r="C61" s="169" t="s">
        <v>145</v>
      </c>
      <c r="D61" s="172"/>
      <c r="E61" s="210"/>
      <c r="F61" s="210"/>
      <c r="G61" s="172"/>
      <c r="H61" s="172"/>
      <c r="I61" s="172"/>
      <c r="J61" s="172"/>
      <c r="K61" s="173">
        <f>E61+F61+G61+I61</f>
        <v>0</v>
      </c>
      <c r="L61" s="210">
        <v>60000</v>
      </c>
      <c r="M61" s="210">
        <v>70000</v>
      </c>
      <c r="N61" s="172"/>
      <c r="O61" s="172"/>
      <c r="P61" s="172"/>
      <c r="Q61" s="172"/>
      <c r="R61" s="173">
        <f>L61+M61+N61+P61</f>
        <v>130000</v>
      </c>
      <c r="S61" s="210">
        <v>20000</v>
      </c>
      <c r="T61" s="210">
        <v>35000</v>
      </c>
      <c r="U61" s="172"/>
      <c r="V61" s="172"/>
      <c r="W61" s="172"/>
      <c r="X61" s="172"/>
      <c r="Y61" s="173">
        <f>S61+T61+U61+W61</f>
        <v>55000</v>
      </c>
      <c r="Z61" s="172"/>
      <c r="AA61" s="172"/>
      <c r="AB61" s="172"/>
      <c r="AC61" s="172"/>
      <c r="AD61" s="172"/>
      <c r="AE61" s="172"/>
      <c r="AF61" s="173">
        <f>Z61+AA61+AB61+AD61</f>
        <v>0</v>
      </c>
      <c r="AG61" s="172"/>
      <c r="AH61" s="172"/>
      <c r="AI61" s="172"/>
      <c r="AJ61" s="172"/>
      <c r="AK61" s="172"/>
      <c r="AL61" s="172"/>
      <c r="AM61" s="173">
        <f>AG61+AH61+AI61+AK61</f>
        <v>0</v>
      </c>
      <c r="AN61" s="172"/>
      <c r="AO61" s="172"/>
      <c r="AP61" s="172"/>
      <c r="AQ61" s="172"/>
      <c r="AR61" s="172"/>
      <c r="AS61" s="172"/>
      <c r="AT61" s="173">
        <f>AN61+AO61+AP61+AR61</f>
        <v>0</v>
      </c>
      <c r="AU61" s="182">
        <f>AT61+AM61+AF61+Y61+R61+K61</f>
        <v>185000</v>
      </c>
      <c r="AV61" s="169" t="s">
        <v>748</v>
      </c>
      <c r="AW61" s="172">
        <v>2023</v>
      </c>
      <c r="AX61" s="172">
        <v>2024</v>
      </c>
      <c r="AY61" s="169" t="s">
        <v>111</v>
      </c>
    </row>
    <row r="62" spans="1:51" s="6" customFormat="1" ht="37.5" customHeight="1" x14ac:dyDescent="0.25">
      <c r="A62" s="302"/>
      <c r="B62" s="169"/>
      <c r="C62" s="169"/>
      <c r="D62" s="172"/>
      <c r="E62" s="210"/>
      <c r="F62" s="210"/>
      <c r="G62" s="172"/>
      <c r="H62" s="172"/>
      <c r="I62" s="172"/>
      <c r="J62" s="172"/>
      <c r="K62" s="173"/>
      <c r="L62" s="210"/>
      <c r="M62" s="210"/>
      <c r="N62" s="172"/>
      <c r="O62" s="172"/>
      <c r="P62" s="172"/>
      <c r="Q62" s="172"/>
      <c r="R62" s="173"/>
      <c r="S62" s="210"/>
      <c r="T62" s="210"/>
      <c r="U62" s="172"/>
      <c r="V62" s="172"/>
      <c r="W62" s="172"/>
      <c r="X62" s="172"/>
      <c r="Y62" s="173"/>
      <c r="Z62" s="172"/>
      <c r="AA62" s="172"/>
      <c r="AB62" s="172"/>
      <c r="AC62" s="172"/>
      <c r="AD62" s="172"/>
      <c r="AE62" s="172"/>
      <c r="AF62" s="173"/>
      <c r="AG62" s="172"/>
      <c r="AH62" s="172"/>
      <c r="AI62" s="172"/>
      <c r="AJ62" s="172"/>
      <c r="AK62" s="172"/>
      <c r="AL62" s="172"/>
      <c r="AM62" s="173"/>
      <c r="AN62" s="172"/>
      <c r="AO62" s="172"/>
      <c r="AP62" s="172"/>
      <c r="AQ62" s="172"/>
      <c r="AR62" s="172"/>
      <c r="AS62" s="172"/>
      <c r="AT62" s="173"/>
      <c r="AU62" s="182"/>
      <c r="AV62" s="169"/>
      <c r="AW62" s="172"/>
      <c r="AX62" s="172"/>
      <c r="AY62" s="303"/>
    </row>
    <row r="63" spans="1:51" ht="31.5" customHeight="1" x14ac:dyDescent="0.25">
      <c r="A63" s="312" t="s">
        <v>784</v>
      </c>
      <c r="B63" s="311"/>
      <c r="C63" s="311"/>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row>
    <row r="64" spans="1:51" s="40" customFormat="1" ht="45" customHeight="1" x14ac:dyDescent="0.25">
      <c r="A64" s="179" t="s">
        <v>515</v>
      </c>
      <c r="B64" s="168"/>
      <c r="C64" s="168"/>
      <c r="D64" s="168"/>
      <c r="E64" s="168"/>
      <c r="F64" s="168"/>
      <c r="G64" s="168"/>
      <c r="H64" s="168"/>
      <c r="I64" s="168"/>
      <c r="J64" s="168"/>
      <c r="K64" s="173">
        <f>E64+F64+G64+I64</f>
        <v>0</v>
      </c>
      <c r="L64" s="181"/>
      <c r="M64" s="168"/>
      <c r="N64" s="168"/>
      <c r="O64" s="168"/>
      <c r="P64" s="168"/>
      <c r="Q64" s="168"/>
      <c r="R64" s="173">
        <f>L64+M64+N64+P64</f>
        <v>0</v>
      </c>
      <c r="S64" s="172"/>
      <c r="T64" s="172"/>
      <c r="U64" s="172"/>
      <c r="V64" s="172"/>
      <c r="W64" s="172"/>
      <c r="X64" s="172"/>
      <c r="Y64" s="173">
        <f>S64+T64+U64+W64</f>
        <v>0</v>
      </c>
      <c r="Z64" s="172"/>
      <c r="AA64" s="172"/>
      <c r="AB64" s="172"/>
      <c r="AC64" s="172"/>
      <c r="AD64" s="172"/>
      <c r="AE64" s="172"/>
      <c r="AF64" s="173">
        <f>Z64+AA64+AB64+AD64</f>
        <v>0</v>
      </c>
      <c r="AG64" s="172"/>
      <c r="AH64" s="172"/>
      <c r="AI64" s="172"/>
      <c r="AJ64" s="172"/>
      <c r="AK64" s="172"/>
      <c r="AL64" s="172"/>
      <c r="AM64" s="173">
        <f>AG64+AH64+AI64+AK64</f>
        <v>0</v>
      </c>
      <c r="AN64" s="172"/>
      <c r="AO64" s="172"/>
      <c r="AP64" s="172"/>
      <c r="AQ64" s="172"/>
      <c r="AR64" s="172"/>
      <c r="AS64" s="172"/>
      <c r="AT64" s="173">
        <f>AN64+AO64+AP64+AR64</f>
        <v>0</v>
      </c>
      <c r="AU64" s="202">
        <f>AT64+AM64+AF64+Y64+R64+K64</f>
        <v>0</v>
      </c>
      <c r="AV64" s="183"/>
      <c r="AW64" s="168"/>
      <c r="AX64" s="184"/>
      <c r="AY64" s="168"/>
    </row>
    <row r="65" spans="1:638" ht="31.5" customHeight="1" x14ac:dyDescent="0.25">
      <c r="A65" s="308" t="s">
        <v>785</v>
      </c>
      <c r="B65" s="309"/>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309"/>
      <c r="AY65" s="310"/>
    </row>
    <row r="66" spans="1:638" s="40" customFormat="1" ht="56.45" customHeight="1" x14ac:dyDescent="0.25">
      <c r="A66" s="129" t="s">
        <v>516</v>
      </c>
      <c r="B66" s="66" t="s">
        <v>317</v>
      </c>
      <c r="C66" s="66" t="s">
        <v>145</v>
      </c>
      <c r="D66" s="68"/>
      <c r="E66" s="250"/>
      <c r="F66" s="69"/>
      <c r="G66" s="69"/>
      <c r="H66" s="69"/>
      <c r="I66" s="69"/>
      <c r="J66" s="69"/>
      <c r="K66" s="67">
        <f t="shared" ref="K66" si="71">E66+F66+G66+I66</f>
        <v>0</v>
      </c>
      <c r="L66" s="66">
        <v>200000</v>
      </c>
      <c r="M66" s="66"/>
      <c r="N66" s="66"/>
      <c r="O66" s="66"/>
      <c r="P66" s="66"/>
      <c r="Q66" s="66"/>
      <c r="R66" s="67">
        <f>L66+M66+N66+P66</f>
        <v>200000</v>
      </c>
      <c r="S66" s="66"/>
      <c r="T66" s="66"/>
      <c r="U66" s="66"/>
      <c r="V66" s="66"/>
      <c r="W66" s="66"/>
      <c r="X66" s="66"/>
      <c r="Y66" s="67">
        <f>S66+T66+U66+W66</f>
        <v>0</v>
      </c>
      <c r="Z66" s="66"/>
      <c r="AA66" s="66"/>
      <c r="AB66" s="66"/>
      <c r="AC66" s="66"/>
      <c r="AD66" s="66"/>
      <c r="AE66" s="66"/>
      <c r="AF66" s="67">
        <f t="shared" ref="AF66" si="72">Z66+AA66+AB66+AD66</f>
        <v>0</v>
      </c>
      <c r="AG66" s="66"/>
      <c r="AH66" s="66"/>
      <c r="AI66" s="66"/>
      <c r="AJ66" s="66"/>
      <c r="AK66" s="66"/>
      <c r="AL66" s="66"/>
      <c r="AM66" s="67">
        <f t="shared" ref="AM66" si="73">AG66+AH66+AI66+AK66</f>
        <v>0</v>
      </c>
      <c r="AN66" s="66"/>
      <c r="AO66" s="66"/>
      <c r="AP66" s="66"/>
      <c r="AQ66" s="66"/>
      <c r="AR66" s="66"/>
      <c r="AS66" s="66"/>
      <c r="AT66" s="67">
        <f t="shared" ref="AT66" si="74">AN66+AO66+AP66+AR66</f>
        <v>0</v>
      </c>
      <c r="AU66" s="69">
        <f t="shared" ref="AU66:AU95" si="75">AT66+AM66+AF66+Y66+R66+K66</f>
        <v>200000</v>
      </c>
      <c r="AV66" s="93" t="s">
        <v>457</v>
      </c>
      <c r="AW66" s="66">
        <v>2022</v>
      </c>
      <c r="AX66" s="82">
        <v>2023</v>
      </c>
      <c r="AY66" s="130" t="s">
        <v>464</v>
      </c>
    </row>
    <row r="67" spans="1:638" s="40" customFormat="1" ht="116.25" customHeight="1" x14ac:dyDescent="0.25">
      <c r="A67" s="129" t="s">
        <v>517</v>
      </c>
      <c r="B67" s="66" t="s">
        <v>140</v>
      </c>
      <c r="C67" s="66" t="s">
        <v>145</v>
      </c>
      <c r="D67" s="68" t="s">
        <v>142</v>
      </c>
      <c r="E67" s="250"/>
      <c r="F67" s="69"/>
      <c r="G67" s="69"/>
      <c r="H67" s="69"/>
      <c r="I67" s="69"/>
      <c r="J67" s="69"/>
      <c r="K67" s="67">
        <f t="shared" ref="K67:K92" si="76">E67+F67+G67+I67</f>
        <v>0</v>
      </c>
      <c r="L67" s="69">
        <f>80000+30000</f>
        <v>110000</v>
      </c>
      <c r="M67" s="69"/>
      <c r="N67" s="69"/>
      <c r="O67" s="69"/>
      <c r="P67" s="69"/>
      <c r="Q67" s="69"/>
      <c r="R67" s="67">
        <f t="shared" ref="R67:R92" si="77">L67+M67+N67+P67</f>
        <v>110000</v>
      </c>
      <c r="S67" s="69">
        <f>120000+70000</f>
        <v>190000</v>
      </c>
      <c r="T67" s="69"/>
      <c r="U67" s="69"/>
      <c r="V67" s="69"/>
      <c r="W67" s="69"/>
      <c r="X67" s="69"/>
      <c r="Y67" s="67">
        <f t="shared" ref="Y67:Y92" si="78">S67+T67+U67+W67</f>
        <v>190000</v>
      </c>
      <c r="Z67" s="66"/>
      <c r="AA67" s="66"/>
      <c r="AB67" s="66"/>
      <c r="AC67" s="66"/>
      <c r="AD67" s="66"/>
      <c r="AE67" s="66"/>
      <c r="AF67" s="67">
        <f t="shared" ref="AF67:AF92" si="79">Z67+AA67+AB67+AD67</f>
        <v>0</v>
      </c>
      <c r="AG67" s="66"/>
      <c r="AH67" s="66"/>
      <c r="AI67" s="66"/>
      <c r="AJ67" s="66"/>
      <c r="AK67" s="66"/>
      <c r="AL67" s="66"/>
      <c r="AM67" s="67">
        <f t="shared" ref="AM67:AM93" si="80">AG67+AH67+AI67+AK67</f>
        <v>0</v>
      </c>
      <c r="AN67" s="66"/>
      <c r="AO67" s="66"/>
      <c r="AP67" s="66"/>
      <c r="AQ67" s="66"/>
      <c r="AR67" s="66"/>
      <c r="AS67" s="66"/>
      <c r="AT67" s="67">
        <f t="shared" ref="AT67:AT92" si="81">AN67+AO67+AP67+AR67</f>
        <v>0</v>
      </c>
      <c r="AU67" s="69">
        <f t="shared" si="75"/>
        <v>300000</v>
      </c>
      <c r="AV67" s="93" t="s">
        <v>305</v>
      </c>
      <c r="AW67" s="66">
        <v>2023</v>
      </c>
      <c r="AX67" s="70">
        <v>2023</v>
      </c>
      <c r="AY67" s="49" t="s">
        <v>706</v>
      </c>
    </row>
    <row r="68" spans="1:638" s="40" customFormat="1" ht="103.5" customHeight="1" x14ac:dyDescent="0.25">
      <c r="A68" s="129" t="s">
        <v>518</v>
      </c>
      <c r="B68" s="66" t="s">
        <v>10</v>
      </c>
      <c r="C68" s="66" t="s">
        <v>145</v>
      </c>
      <c r="D68" s="66"/>
      <c r="E68" s="251">
        <v>292428.03599999996</v>
      </c>
      <c r="F68" s="66"/>
      <c r="G68" s="66">
        <v>1657092.2039999999</v>
      </c>
      <c r="H68" s="66"/>
      <c r="I68" s="66"/>
      <c r="J68" s="66"/>
      <c r="K68" s="67">
        <f t="shared" si="76"/>
        <v>1949520.2399999998</v>
      </c>
      <c r="L68" s="66">
        <v>46950.855000000003</v>
      </c>
      <c r="M68" s="66"/>
      <c r="N68" s="252">
        <v>266054.84500000003</v>
      </c>
      <c r="O68" s="66"/>
      <c r="P68" s="66"/>
      <c r="Q68" s="252"/>
      <c r="R68" s="67">
        <f t="shared" si="77"/>
        <v>313005.7</v>
      </c>
      <c r="S68" s="66"/>
      <c r="T68" s="66"/>
      <c r="U68" s="66"/>
      <c r="V68" s="66"/>
      <c r="W68" s="66"/>
      <c r="X68" s="66"/>
      <c r="Y68" s="67">
        <f t="shared" si="78"/>
        <v>0</v>
      </c>
      <c r="Z68" s="66"/>
      <c r="AA68" s="66"/>
      <c r="AB68" s="66"/>
      <c r="AC68" s="66"/>
      <c r="AD68" s="66"/>
      <c r="AE68" s="66"/>
      <c r="AF68" s="67">
        <f t="shared" si="79"/>
        <v>0</v>
      </c>
      <c r="AG68" s="66"/>
      <c r="AH68" s="66"/>
      <c r="AI68" s="66"/>
      <c r="AJ68" s="66"/>
      <c r="AK68" s="66"/>
      <c r="AL68" s="66"/>
      <c r="AM68" s="67">
        <f t="shared" si="80"/>
        <v>0</v>
      </c>
      <c r="AN68" s="66"/>
      <c r="AO68" s="66"/>
      <c r="AP68" s="66"/>
      <c r="AQ68" s="66"/>
      <c r="AR68" s="66"/>
      <c r="AS68" s="66"/>
      <c r="AT68" s="67">
        <f t="shared" si="81"/>
        <v>0</v>
      </c>
      <c r="AU68" s="69">
        <f t="shared" si="75"/>
        <v>2262525.94</v>
      </c>
      <c r="AV68" s="168" t="s">
        <v>449</v>
      </c>
      <c r="AW68" s="66">
        <v>2022</v>
      </c>
      <c r="AX68" s="70">
        <v>2023</v>
      </c>
      <c r="AY68" s="125" t="s">
        <v>199</v>
      </c>
    </row>
    <row r="69" spans="1:638" s="253" customFormat="1" ht="64.5" customHeight="1" x14ac:dyDescent="0.25">
      <c r="A69" s="129" t="s">
        <v>519</v>
      </c>
      <c r="B69" s="66" t="s">
        <v>12</v>
      </c>
      <c r="C69" s="66" t="s">
        <v>145</v>
      </c>
      <c r="D69" s="66"/>
      <c r="E69" s="250"/>
      <c r="F69" s="69"/>
      <c r="G69" s="69"/>
      <c r="H69" s="69"/>
      <c r="I69" s="69"/>
      <c r="J69" s="69"/>
      <c r="K69" s="67">
        <f t="shared" si="76"/>
        <v>0</v>
      </c>
      <c r="L69" s="69">
        <v>25000</v>
      </c>
      <c r="M69" s="69"/>
      <c r="N69" s="69"/>
      <c r="O69" s="69"/>
      <c r="P69" s="69"/>
      <c r="Q69" s="69"/>
      <c r="R69" s="67">
        <f t="shared" si="77"/>
        <v>25000</v>
      </c>
      <c r="S69" s="66"/>
      <c r="T69" s="66"/>
      <c r="U69" s="66"/>
      <c r="V69" s="66"/>
      <c r="W69" s="66"/>
      <c r="X69" s="66"/>
      <c r="Y69" s="67">
        <f t="shared" si="78"/>
        <v>0</v>
      </c>
      <c r="Z69" s="66"/>
      <c r="AA69" s="66"/>
      <c r="AB69" s="66"/>
      <c r="AC69" s="66"/>
      <c r="AD69" s="66"/>
      <c r="AE69" s="66"/>
      <c r="AF69" s="67">
        <f t="shared" si="79"/>
        <v>0</v>
      </c>
      <c r="AG69" s="66"/>
      <c r="AH69" s="66"/>
      <c r="AI69" s="66"/>
      <c r="AJ69" s="66"/>
      <c r="AK69" s="66"/>
      <c r="AL69" s="66"/>
      <c r="AM69" s="67">
        <f t="shared" si="80"/>
        <v>0</v>
      </c>
      <c r="AN69" s="66"/>
      <c r="AO69" s="66"/>
      <c r="AP69" s="66"/>
      <c r="AQ69" s="66"/>
      <c r="AR69" s="66"/>
      <c r="AS69" s="66"/>
      <c r="AT69" s="67">
        <f t="shared" si="81"/>
        <v>0</v>
      </c>
      <c r="AU69" s="69">
        <f t="shared" si="75"/>
        <v>25000</v>
      </c>
      <c r="AV69" s="93" t="s">
        <v>146</v>
      </c>
      <c r="AW69" s="66">
        <v>2022</v>
      </c>
      <c r="AX69" s="70">
        <v>2022</v>
      </c>
      <c r="AY69" s="49" t="s">
        <v>706</v>
      </c>
    </row>
    <row r="70" spans="1:638" s="40" customFormat="1" ht="89.25" customHeight="1" x14ac:dyDescent="0.25">
      <c r="A70" s="129" t="s">
        <v>520</v>
      </c>
      <c r="B70" s="66" t="s">
        <v>13</v>
      </c>
      <c r="C70" s="66" t="s">
        <v>145</v>
      </c>
      <c r="D70" s="68"/>
      <c r="E70" s="250"/>
      <c r="F70" s="69"/>
      <c r="G70" s="69"/>
      <c r="H70" s="69"/>
      <c r="I70" s="69"/>
      <c r="J70" s="69"/>
      <c r="K70" s="67">
        <f t="shared" si="76"/>
        <v>0</v>
      </c>
      <c r="L70" s="66">
        <v>250000</v>
      </c>
      <c r="M70" s="66"/>
      <c r="N70" s="66"/>
      <c r="O70" s="66"/>
      <c r="P70" s="66"/>
      <c r="Q70" s="66"/>
      <c r="R70" s="67">
        <f t="shared" si="77"/>
        <v>250000</v>
      </c>
      <c r="S70" s="66">
        <v>830256</v>
      </c>
      <c r="T70" s="66"/>
      <c r="U70" s="66"/>
      <c r="V70" s="66"/>
      <c r="W70" s="66"/>
      <c r="X70" s="66"/>
      <c r="Y70" s="67">
        <f t="shared" si="78"/>
        <v>830256</v>
      </c>
      <c r="Z70" s="66"/>
      <c r="AA70" s="66"/>
      <c r="AB70" s="66"/>
      <c r="AC70" s="66"/>
      <c r="AD70" s="66"/>
      <c r="AE70" s="66"/>
      <c r="AF70" s="67">
        <f t="shared" si="79"/>
        <v>0</v>
      </c>
      <c r="AG70" s="66"/>
      <c r="AH70" s="66"/>
      <c r="AI70" s="66"/>
      <c r="AJ70" s="66"/>
      <c r="AK70" s="66"/>
      <c r="AL70" s="66"/>
      <c r="AM70" s="67">
        <f t="shared" si="80"/>
        <v>0</v>
      </c>
      <c r="AN70" s="66"/>
      <c r="AO70" s="66"/>
      <c r="AP70" s="66"/>
      <c r="AQ70" s="66"/>
      <c r="AR70" s="66"/>
      <c r="AS70" s="66"/>
      <c r="AT70" s="67">
        <f t="shared" si="81"/>
        <v>0</v>
      </c>
      <c r="AU70" s="69">
        <f t="shared" si="75"/>
        <v>1080256</v>
      </c>
      <c r="AV70" s="183" t="s">
        <v>306</v>
      </c>
      <c r="AW70" s="66">
        <v>2023</v>
      </c>
      <c r="AX70" s="254" t="s">
        <v>699</v>
      </c>
      <c r="AY70" s="125" t="s">
        <v>199</v>
      </c>
    </row>
    <row r="71" spans="1:638" s="40" customFormat="1" ht="81.75" customHeight="1" x14ac:dyDescent="0.25">
      <c r="A71" s="129" t="s">
        <v>521</v>
      </c>
      <c r="B71" s="66" t="s">
        <v>14</v>
      </c>
      <c r="C71" s="66" t="s">
        <v>145</v>
      </c>
      <c r="D71" s="68"/>
      <c r="E71" s="250"/>
      <c r="F71" s="69"/>
      <c r="G71" s="69"/>
      <c r="H71" s="69"/>
      <c r="I71" s="69"/>
      <c r="J71" s="69"/>
      <c r="K71" s="67">
        <f t="shared" si="76"/>
        <v>0</v>
      </c>
      <c r="L71" s="66"/>
      <c r="M71" s="66"/>
      <c r="N71" s="66"/>
      <c r="O71" s="66"/>
      <c r="P71" s="66"/>
      <c r="Q71" s="66"/>
      <c r="R71" s="67">
        <f t="shared" si="77"/>
        <v>0</v>
      </c>
      <c r="S71" s="66"/>
      <c r="T71" s="66"/>
      <c r="U71" s="66"/>
      <c r="V71" s="66"/>
      <c r="W71" s="66"/>
      <c r="X71" s="66"/>
      <c r="Y71" s="67">
        <f t="shared" si="78"/>
        <v>0</v>
      </c>
      <c r="Z71" s="250">
        <v>120000</v>
      </c>
      <c r="AA71" s="66"/>
      <c r="AB71" s="66"/>
      <c r="AC71" s="66"/>
      <c r="AD71" s="66"/>
      <c r="AE71" s="66"/>
      <c r="AF71" s="67">
        <f t="shared" si="79"/>
        <v>120000</v>
      </c>
      <c r="AG71" s="66"/>
      <c r="AH71" s="66"/>
      <c r="AI71" s="66"/>
      <c r="AJ71" s="66"/>
      <c r="AK71" s="66"/>
      <c r="AL71" s="66"/>
      <c r="AM71" s="67">
        <f t="shared" si="80"/>
        <v>0</v>
      </c>
      <c r="AN71" s="66"/>
      <c r="AO71" s="66"/>
      <c r="AP71" s="66"/>
      <c r="AQ71" s="66"/>
      <c r="AR71" s="66"/>
      <c r="AS71" s="66"/>
      <c r="AT71" s="67">
        <f t="shared" si="81"/>
        <v>0</v>
      </c>
      <c r="AU71" s="69">
        <f t="shared" si="75"/>
        <v>120000</v>
      </c>
      <c r="AV71" s="93" t="s">
        <v>147</v>
      </c>
      <c r="AW71" s="66">
        <v>2022</v>
      </c>
      <c r="AX71" s="70">
        <v>2022</v>
      </c>
      <c r="AY71" s="125" t="s">
        <v>199</v>
      </c>
    </row>
    <row r="72" spans="1:638" s="40" customFormat="1" ht="90.6" customHeight="1" x14ac:dyDescent="0.25">
      <c r="A72" s="224" t="s">
        <v>522</v>
      </c>
      <c r="B72" s="66" t="s">
        <v>15</v>
      </c>
      <c r="C72" s="66" t="s">
        <v>145</v>
      </c>
      <c r="D72" s="68"/>
      <c r="E72" s="250"/>
      <c r="F72" s="69"/>
      <c r="G72" s="69"/>
      <c r="H72" s="69"/>
      <c r="I72" s="69"/>
      <c r="J72" s="69"/>
      <c r="K72" s="67">
        <f t="shared" si="76"/>
        <v>0</v>
      </c>
      <c r="L72" s="66"/>
      <c r="M72" s="66"/>
      <c r="N72" s="66"/>
      <c r="O72" s="66"/>
      <c r="P72" s="66"/>
      <c r="Q72" s="66"/>
      <c r="R72" s="67">
        <f t="shared" si="77"/>
        <v>0</v>
      </c>
      <c r="S72" s="66"/>
      <c r="T72" s="66"/>
      <c r="U72" s="66"/>
      <c r="V72" s="66"/>
      <c r="W72" s="66"/>
      <c r="X72" s="66"/>
      <c r="Y72" s="67">
        <f t="shared" si="78"/>
        <v>0</v>
      </c>
      <c r="Z72" s="250">
        <v>160000</v>
      </c>
      <c r="AA72" s="66"/>
      <c r="AB72" s="66"/>
      <c r="AC72" s="66"/>
      <c r="AD72" s="66"/>
      <c r="AE72" s="66"/>
      <c r="AF72" s="67">
        <f t="shared" si="79"/>
        <v>160000</v>
      </c>
      <c r="AG72" s="66"/>
      <c r="AH72" s="66"/>
      <c r="AI72" s="66"/>
      <c r="AJ72" s="66"/>
      <c r="AK72" s="66"/>
      <c r="AL72" s="66"/>
      <c r="AM72" s="67">
        <f t="shared" si="80"/>
        <v>0</v>
      </c>
      <c r="AN72" s="66"/>
      <c r="AO72" s="66"/>
      <c r="AP72" s="66"/>
      <c r="AQ72" s="66"/>
      <c r="AR72" s="66"/>
      <c r="AS72" s="66"/>
      <c r="AT72" s="67">
        <f t="shared" si="81"/>
        <v>0</v>
      </c>
      <c r="AU72" s="69">
        <f t="shared" si="75"/>
        <v>160000</v>
      </c>
      <c r="AV72" s="93" t="s">
        <v>148</v>
      </c>
      <c r="AW72" s="66">
        <v>2022</v>
      </c>
      <c r="AX72" s="70">
        <v>2022</v>
      </c>
      <c r="AY72" s="125" t="s">
        <v>199</v>
      </c>
    </row>
    <row r="73" spans="1:638" ht="95.25" customHeight="1" x14ac:dyDescent="0.25">
      <c r="A73" s="224" t="s">
        <v>523</v>
      </c>
      <c r="B73" s="71" t="s">
        <v>16</v>
      </c>
      <c r="C73" s="71" t="s">
        <v>145</v>
      </c>
      <c r="D73" s="71"/>
      <c r="E73" s="78"/>
      <c r="F73" s="71"/>
      <c r="G73" s="71"/>
      <c r="H73" s="71"/>
      <c r="I73" s="71"/>
      <c r="J73" s="71"/>
      <c r="K73" s="67">
        <f t="shared" si="76"/>
        <v>0</v>
      </c>
      <c r="L73" s="71"/>
      <c r="M73" s="71"/>
      <c r="N73" s="71"/>
      <c r="O73" s="71"/>
      <c r="P73" s="71"/>
      <c r="Q73" s="71"/>
      <c r="R73" s="67">
        <f t="shared" si="77"/>
        <v>0</v>
      </c>
      <c r="S73" s="71">
        <v>60000</v>
      </c>
      <c r="T73" s="71"/>
      <c r="U73" s="71"/>
      <c r="V73" s="71"/>
      <c r="W73" s="71"/>
      <c r="X73" s="71"/>
      <c r="Y73" s="67">
        <f t="shared" si="78"/>
        <v>60000</v>
      </c>
      <c r="Z73" s="71">
        <v>60000</v>
      </c>
      <c r="AA73" s="71"/>
      <c r="AB73" s="71"/>
      <c r="AC73" s="71"/>
      <c r="AD73" s="71"/>
      <c r="AE73" s="71"/>
      <c r="AF73" s="67">
        <f t="shared" si="79"/>
        <v>60000</v>
      </c>
      <c r="AG73" s="71"/>
      <c r="AH73" s="71"/>
      <c r="AI73" s="71"/>
      <c r="AJ73" s="71"/>
      <c r="AK73" s="71"/>
      <c r="AL73" s="71"/>
      <c r="AM73" s="67">
        <f t="shared" si="80"/>
        <v>0</v>
      </c>
      <c r="AN73" s="71"/>
      <c r="AO73" s="71"/>
      <c r="AP73" s="71"/>
      <c r="AQ73" s="71"/>
      <c r="AR73" s="71"/>
      <c r="AS73" s="71"/>
      <c r="AT73" s="67">
        <f t="shared" si="81"/>
        <v>0</v>
      </c>
      <c r="AU73" s="73">
        <f t="shared" si="75"/>
        <v>120000</v>
      </c>
      <c r="AV73" s="101" t="s">
        <v>241</v>
      </c>
      <c r="AW73" s="71">
        <v>2022</v>
      </c>
      <c r="AX73" s="74">
        <v>2027</v>
      </c>
      <c r="AY73" s="111" t="s">
        <v>228</v>
      </c>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row>
    <row r="74" spans="1:638" s="40" customFormat="1" ht="84.75" customHeight="1" x14ac:dyDescent="0.25">
      <c r="A74" s="224" t="s">
        <v>524</v>
      </c>
      <c r="B74" s="66" t="s">
        <v>17</v>
      </c>
      <c r="C74" s="66" t="s">
        <v>145</v>
      </c>
      <c r="D74" s="66"/>
      <c r="E74" s="82"/>
      <c r="F74" s="66"/>
      <c r="G74" s="66"/>
      <c r="H74" s="66"/>
      <c r="I74" s="66"/>
      <c r="J74" s="66"/>
      <c r="K74" s="67">
        <f t="shared" si="76"/>
        <v>0</v>
      </c>
      <c r="L74" s="66">
        <v>15000</v>
      </c>
      <c r="M74" s="66"/>
      <c r="N74" s="66"/>
      <c r="O74" s="66"/>
      <c r="P74" s="66"/>
      <c r="Q74" s="66"/>
      <c r="R74" s="67">
        <f t="shared" si="77"/>
        <v>15000</v>
      </c>
      <c r="S74" s="66"/>
      <c r="T74" s="66"/>
      <c r="U74" s="66"/>
      <c r="V74" s="66"/>
      <c r="W74" s="66"/>
      <c r="X74" s="66"/>
      <c r="Y74" s="67">
        <f t="shared" si="78"/>
        <v>0</v>
      </c>
      <c r="Z74" s="66"/>
      <c r="AA74" s="66"/>
      <c r="AB74" s="66"/>
      <c r="AC74" s="66"/>
      <c r="AD74" s="66"/>
      <c r="AE74" s="66"/>
      <c r="AF74" s="67">
        <f t="shared" si="79"/>
        <v>0</v>
      </c>
      <c r="AG74" s="66"/>
      <c r="AH74" s="66"/>
      <c r="AI74" s="66"/>
      <c r="AJ74" s="66"/>
      <c r="AK74" s="66"/>
      <c r="AL74" s="66"/>
      <c r="AM74" s="67">
        <f t="shared" si="80"/>
        <v>0</v>
      </c>
      <c r="AN74" s="66"/>
      <c r="AO74" s="66"/>
      <c r="AP74" s="66"/>
      <c r="AQ74" s="66"/>
      <c r="AR74" s="66"/>
      <c r="AS74" s="66"/>
      <c r="AT74" s="67">
        <f t="shared" si="81"/>
        <v>0</v>
      </c>
      <c r="AU74" s="73">
        <f t="shared" si="75"/>
        <v>15000</v>
      </c>
      <c r="AV74" s="93" t="s">
        <v>18</v>
      </c>
      <c r="AW74" s="66">
        <v>2023</v>
      </c>
      <c r="AX74" s="70">
        <v>2023</v>
      </c>
      <c r="AY74" s="130" t="s">
        <v>228</v>
      </c>
    </row>
    <row r="75" spans="1:638" ht="58.5" customHeight="1" x14ac:dyDescent="0.25">
      <c r="A75" s="224" t="s">
        <v>525</v>
      </c>
      <c r="B75" s="71" t="s">
        <v>141</v>
      </c>
      <c r="C75" s="71" t="s">
        <v>145</v>
      </c>
      <c r="D75" s="71"/>
      <c r="E75" s="82"/>
      <c r="F75" s="66"/>
      <c r="G75" s="66"/>
      <c r="H75" s="66"/>
      <c r="I75" s="66"/>
      <c r="J75" s="66"/>
      <c r="K75" s="67">
        <f t="shared" ref="K75:K77" si="82">E75+F75+G75+I75</f>
        <v>0</v>
      </c>
      <c r="L75" s="82">
        <v>20000</v>
      </c>
      <c r="M75" s="71"/>
      <c r="N75" s="71"/>
      <c r="O75" s="71"/>
      <c r="P75" s="71"/>
      <c r="Q75" s="71"/>
      <c r="R75" s="67">
        <f>L75+M75+N75+P75</f>
        <v>20000</v>
      </c>
      <c r="S75" s="71">
        <v>170000</v>
      </c>
      <c r="T75" s="71"/>
      <c r="U75" s="71"/>
      <c r="V75" s="71"/>
      <c r="W75" s="71"/>
      <c r="X75" s="71"/>
      <c r="Y75" s="67">
        <f t="shared" si="78"/>
        <v>170000</v>
      </c>
      <c r="Z75" s="71"/>
      <c r="AA75" s="71"/>
      <c r="AB75" s="71"/>
      <c r="AC75" s="71"/>
      <c r="AD75" s="71"/>
      <c r="AE75" s="71"/>
      <c r="AF75" s="67">
        <f t="shared" si="79"/>
        <v>0</v>
      </c>
      <c r="AG75" s="71"/>
      <c r="AH75" s="71"/>
      <c r="AI75" s="71"/>
      <c r="AJ75" s="71"/>
      <c r="AK75" s="71"/>
      <c r="AL75" s="71"/>
      <c r="AM75" s="67">
        <f t="shared" si="80"/>
        <v>0</v>
      </c>
      <c r="AN75" s="71"/>
      <c r="AO75" s="71"/>
      <c r="AP75" s="71"/>
      <c r="AQ75" s="71"/>
      <c r="AR75" s="71"/>
      <c r="AS75" s="71"/>
      <c r="AT75" s="67">
        <f t="shared" si="81"/>
        <v>0</v>
      </c>
      <c r="AU75" s="73">
        <f t="shared" si="75"/>
        <v>190000</v>
      </c>
      <c r="AV75" s="101" t="s">
        <v>19</v>
      </c>
      <c r="AW75" s="71">
        <v>2022</v>
      </c>
      <c r="AX75" s="77">
        <v>2023</v>
      </c>
      <c r="AY75" s="131" t="s">
        <v>208</v>
      </c>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row>
    <row r="76" spans="1:638" s="154" customFormat="1" ht="91.9" customHeight="1" x14ac:dyDescent="0.25">
      <c r="A76" s="224" t="s">
        <v>752</v>
      </c>
      <c r="B76" s="66" t="s">
        <v>20</v>
      </c>
      <c r="C76" s="66" t="s">
        <v>145</v>
      </c>
      <c r="D76" s="66"/>
      <c r="E76" s="82"/>
      <c r="F76" s="66"/>
      <c r="G76" s="66"/>
      <c r="H76" s="66"/>
      <c r="I76" s="66"/>
      <c r="J76" s="66"/>
      <c r="K76" s="67">
        <f t="shared" si="82"/>
        <v>0</v>
      </c>
      <c r="L76" s="82">
        <v>9000</v>
      </c>
      <c r="M76" s="66"/>
      <c r="N76" s="66"/>
      <c r="O76" s="66"/>
      <c r="P76" s="66"/>
      <c r="Q76" s="66"/>
      <c r="R76" s="67">
        <f>L76+M76+N76+P76</f>
        <v>9000</v>
      </c>
      <c r="S76" s="66"/>
      <c r="T76" s="66"/>
      <c r="U76" s="66"/>
      <c r="V76" s="66"/>
      <c r="W76" s="66"/>
      <c r="X76" s="66"/>
      <c r="Y76" s="67">
        <f t="shared" si="78"/>
        <v>0</v>
      </c>
      <c r="Z76" s="66"/>
      <c r="AA76" s="66"/>
      <c r="AB76" s="66"/>
      <c r="AC76" s="66"/>
      <c r="AD76" s="66"/>
      <c r="AE76" s="66"/>
      <c r="AF76" s="67">
        <f t="shared" si="79"/>
        <v>0</v>
      </c>
      <c r="AG76" s="66"/>
      <c r="AH76" s="66"/>
      <c r="AI76" s="66"/>
      <c r="AJ76" s="66"/>
      <c r="AK76" s="66"/>
      <c r="AL76" s="66"/>
      <c r="AM76" s="67">
        <f t="shared" si="80"/>
        <v>0</v>
      </c>
      <c r="AN76" s="66"/>
      <c r="AO76" s="66"/>
      <c r="AP76" s="66"/>
      <c r="AQ76" s="66"/>
      <c r="AR76" s="66"/>
      <c r="AS76" s="66"/>
      <c r="AT76" s="67">
        <f t="shared" si="81"/>
        <v>0</v>
      </c>
      <c r="AU76" s="73">
        <f t="shared" si="75"/>
        <v>9000</v>
      </c>
      <c r="AV76" s="93" t="s">
        <v>21</v>
      </c>
      <c r="AW76" s="66">
        <v>2022</v>
      </c>
      <c r="AX76" s="70">
        <v>2022</v>
      </c>
      <c r="AY76" s="130" t="s">
        <v>200</v>
      </c>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WK76" s="40"/>
      <c r="WL76" s="40"/>
      <c r="WM76" s="40"/>
      <c r="WN76" s="40"/>
      <c r="WO76" s="40"/>
      <c r="WP76" s="40"/>
      <c r="WQ76" s="40"/>
      <c r="WR76" s="40"/>
      <c r="WS76" s="40"/>
      <c r="WT76" s="40"/>
      <c r="WU76" s="40"/>
      <c r="WV76" s="40"/>
      <c r="WW76" s="40"/>
      <c r="WX76" s="40"/>
      <c r="WY76" s="40"/>
      <c r="WZ76" s="40"/>
      <c r="XA76" s="40"/>
      <c r="XB76" s="40"/>
      <c r="XC76" s="40"/>
      <c r="XD76" s="40"/>
      <c r="XE76" s="40"/>
      <c r="XF76" s="40"/>
      <c r="XG76" s="40"/>
      <c r="XH76" s="40"/>
      <c r="XI76" s="40"/>
      <c r="XJ76" s="40"/>
      <c r="XK76" s="40"/>
      <c r="XL76" s="40"/>
      <c r="XM76" s="40"/>
      <c r="XN76" s="40"/>
    </row>
    <row r="77" spans="1:638" s="40" customFormat="1" ht="64.5" customHeight="1" x14ac:dyDescent="0.25">
      <c r="A77" s="224" t="s">
        <v>526</v>
      </c>
      <c r="B77" s="66" t="s">
        <v>137</v>
      </c>
      <c r="C77" s="66" t="s">
        <v>145</v>
      </c>
      <c r="D77" s="66"/>
      <c r="E77" s="82"/>
      <c r="F77" s="66"/>
      <c r="G77" s="66"/>
      <c r="H77" s="66"/>
      <c r="I77" s="66"/>
      <c r="J77" s="66"/>
      <c r="K77" s="67">
        <f t="shared" si="82"/>
        <v>0</v>
      </c>
      <c r="L77" s="82">
        <v>5000</v>
      </c>
      <c r="M77" s="66"/>
      <c r="N77" s="66"/>
      <c r="O77" s="66"/>
      <c r="P77" s="66"/>
      <c r="Q77" s="66"/>
      <c r="R77" s="67">
        <f>L77+M77+N77+P77</f>
        <v>5000</v>
      </c>
      <c r="S77" s="66"/>
      <c r="T77" s="66"/>
      <c r="U77" s="66"/>
      <c r="V77" s="66"/>
      <c r="W77" s="66"/>
      <c r="X77" s="66"/>
      <c r="Y77" s="67">
        <f t="shared" si="78"/>
        <v>0</v>
      </c>
      <c r="Z77" s="66"/>
      <c r="AA77" s="66"/>
      <c r="AB77" s="66"/>
      <c r="AC77" s="66"/>
      <c r="AD77" s="66"/>
      <c r="AE77" s="66"/>
      <c r="AF77" s="67">
        <f t="shared" si="79"/>
        <v>0</v>
      </c>
      <c r="AG77" s="66"/>
      <c r="AH77" s="66"/>
      <c r="AI77" s="66"/>
      <c r="AJ77" s="66"/>
      <c r="AK77" s="66"/>
      <c r="AL77" s="66"/>
      <c r="AM77" s="67">
        <f t="shared" si="80"/>
        <v>0</v>
      </c>
      <c r="AN77" s="66"/>
      <c r="AO77" s="66"/>
      <c r="AP77" s="66"/>
      <c r="AQ77" s="66"/>
      <c r="AR77" s="66"/>
      <c r="AS77" s="66"/>
      <c r="AT77" s="67">
        <f t="shared" si="81"/>
        <v>0</v>
      </c>
      <c r="AU77" s="73">
        <f t="shared" si="75"/>
        <v>5000</v>
      </c>
      <c r="AV77" s="93" t="s">
        <v>149</v>
      </c>
      <c r="AW77" s="66">
        <v>2022</v>
      </c>
      <c r="AX77" s="70">
        <v>2022</v>
      </c>
      <c r="AY77" s="130" t="s">
        <v>200</v>
      </c>
    </row>
    <row r="78" spans="1:638" ht="71.45" customHeight="1" x14ac:dyDescent="0.25">
      <c r="A78" s="129" t="s">
        <v>786</v>
      </c>
      <c r="B78" s="71" t="s">
        <v>22</v>
      </c>
      <c r="C78" s="71" t="s">
        <v>145</v>
      </c>
      <c r="D78" s="71"/>
      <c r="E78" s="78"/>
      <c r="F78" s="71"/>
      <c r="G78" s="71"/>
      <c r="H78" s="71"/>
      <c r="I78" s="71"/>
      <c r="J78" s="71"/>
      <c r="K78" s="67">
        <f t="shared" si="76"/>
        <v>0</v>
      </c>
      <c r="L78" s="66">
        <v>75000</v>
      </c>
      <c r="M78" s="71"/>
      <c r="N78" s="71"/>
      <c r="O78" s="71"/>
      <c r="P78" s="71"/>
      <c r="Q78" s="71"/>
      <c r="R78" s="67">
        <f t="shared" si="77"/>
        <v>75000</v>
      </c>
      <c r="S78" s="71"/>
      <c r="T78" s="71"/>
      <c r="U78" s="71"/>
      <c r="V78" s="71"/>
      <c r="W78" s="71"/>
      <c r="X78" s="71"/>
      <c r="Y78" s="67">
        <f t="shared" si="78"/>
        <v>0</v>
      </c>
      <c r="Z78" s="71"/>
      <c r="AA78" s="71"/>
      <c r="AB78" s="71"/>
      <c r="AC78" s="71"/>
      <c r="AD78" s="71"/>
      <c r="AE78" s="71"/>
      <c r="AF78" s="67">
        <f t="shared" si="79"/>
        <v>0</v>
      </c>
      <c r="AG78" s="71"/>
      <c r="AH78" s="71"/>
      <c r="AI78" s="71"/>
      <c r="AJ78" s="71"/>
      <c r="AK78" s="71"/>
      <c r="AL78" s="71"/>
      <c r="AM78" s="67">
        <f t="shared" si="80"/>
        <v>0</v>
      </c>
      <c r="AN78" s="71"/>
      <c r="AO78" s="71"/>
      <c r="AP78" s="71"/>
      <c r="AQ78" s="71"/>
      <c r="AR78" s="71"/>
      <c r="AS78" s="71"/>
      <c r="AT78" s="67">
        <f t="shared" si="81"/>
        <v>0</v>
      </c>
      <c r="AU78" s="73">
        <f t="shared" si="75"/>
        <v>75000</v>
      </c>
      <c r="AV78" s="101" t="s">
        <v>23</v>
      </c>
      <c r="AW78" s="71">
        <v>2023</v>
      </c>
      <c r="AX78" s="77">
        <v>2023</v>
      </c>
      <c r="AY78" s="111" t="s">
        <v>209</v>
      </c>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c r="DL78" s="59"/>
      <c r="DM78" s="59"/>
      <c r="DN78" s="59"/>
      <c r="DO78" s="59"/>
      <c r="DP78" s="59"/>
      <c r="DQ78" s="59"/>
      <c r="DR78" s="59"/>
    </row>
    <row r="79" spans="1:638" ht="89.25" customHeight="1" x14ac:dyDescent="0.25">
      <c r="A79" s="129" t="s">
        <v>787</v>
      </c>
      <c r="B79" s="71" t="s">
        <v>113</v>
      </c>
      <c r="C79" s="71" t="s">
        <v>145</v>
      </c>
      <c r="D79" s="71"/>
      <c r="E79" s="78"/>
      <c r="F79" s="71"/>
      <c r="G79" s="71"/>
      <c r="H79" s="71"/>
      <c r="I79" s="71"/>
      <c r="J79" s="71"/>
      <c r="K79" s="67">
        <f t="shared" si="76"/>
        <v>0</v>
      </c>
      <c r="L79" s="71"/>
      <c r="M79" s="71">
        <v>100000</v>
      </c>
      <c r="N79" s="71"/>
      <c r="O79" s="71"/>
      <c r="P79" s="71"/>
      <c r="Q79" s="71"/>
      <c r="R79" s="67">
        <f t="shared" si="77"/>
        <v>100000</v>
      </c>
      <c r="S79" s="71"/>
      <c r="T79" s="71"/>
      <c r="U79" s="71"/>
      <c r="V79" s="71"/>
      <c r="W79" s="71"/>
      <c r="X79" s="71"/>
      <c r="Y79" s="67">
        <f t="shared" si="78"/>
        <v>0</v>
      </c>
      <c r="Z79" s="71"/>
      <c r="AA79" s="71"/>
      <c r="AB79" s="71"/>
      <c r="AC79" s="71"/>
      <c r="AD79" s="71"/>
      <c r="AE79" s="71"/>
      <c r="AF79" s="67">
        <f t="shared" si="79"/>
        <v>0</v>
      </c>
      <c r="AG79" s="71"/>
      <c r="AH79" s="71"/>
      <c r="AI79" s="71"/>
      <c r="AJ79" s="71"/>
      <c r="AK79" s="71"/>
      <c r="AL79" s="71"/>
      <c r="AM79" s="67">
        <f t="shared" si="80"/>
        <v>0</v>
      </c>
      <c r="AN79" s="71"/>
      <c r="AO79" s="71"/>
      <c r="AP79" s="71"/>
      <c r="AQ79" s="71"/>
      <c r="AR79" s="71"/>
      <c r="AS79" s="71"/>
      <c r="AT79" s="67">
        <f t="shared" si="81"/>
        <v>0</v>
      </c>
      <c r="AU79" s="73">
        <f t="shared" si="75"/>
        <v>100000</v>
      </c>
      <c r="AV79" s="101" t="s">
        <v>24</v>
      </c>
      <c r="AW79" s="71">
        <v>2023</v>
      </c>
      <c r="AX79" s="78">
        <v>2023</v>
      </c>
      <c r="AY79" s="111" t="s">
        <v>209</v>
      </c>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row>
    <row r="80" spans="1:638" s="40" customFormat="1" ht="136.5" customHeight="1" x14ac:dyDescent="0.25">
      <c r="A80" s="129" t="s">
        <v>788</v>
      </c>
      <c r="B80" s="66" t="s">
        <v>462</v>
      </c>
      <c r="C80" s="66" t="s">
        <v>145</v>
      </c>
      <c r="D80" s="68"/>
      <c r="E80" s="82"/>
      <c r="F80" s="66"/>
      <c r="G80" s="66"/>
      <c r="H80" s="66"/>
      <c r="I80" s="66"/>
      <c r="J80" s="66"/>
      <c r="K80" s="67">
        <f t="shared" si="76"/>
        <v>0</v>
      </c>
      <c r="L80" s="66">
        <v>100000</v>
      </c>
      <c r="M80" s="66"/>
      <c r="N80" s="66"/>
      <c r="O80" s="66"/>
      <c r="P80" s="66"/>
      <c r="Q80" s="66"/>
      <c r="R80" s="67">
        <f t="shared" si="77"/>
        <v>100000</v>
      </c>
      <c r="S80" s="66">
        <v>100000</v>
      </c>
      <c r="T80" s="66"/>
      <c r="U80" s="66"/>
      <c r="V80" s="66"/>
      <c r="W80" s="66"/>
      <c r="X80" s="66"/>
      <c r="Y80" s="67">
        <f t="shared" si="78"/>
        <v>100000</v>
      </c>
      <c r="Z80" s="66">
        <v>100000</v>
      </c>
      <c r="AA80" s="66"/>
      <c r="AB80" s="66"/>
      <c r="AC80" s="66"/>
      <c r="AD80" s="66"/>
      <c r="AE80" s="66"/>
      <c r="AF80" s="67">
        <f t="shared" si="79"/>
        <v>100000</v>
      </c>
      <c r="AG80" s="66">
        <v>100000</v>
      </c>
      <c r="AH80" s="66"/>
      <c r="AI80" s="66"/>
      <c r="AJ80" s="66"/>
      <c r="AK80" s="66"/>
      <c r="AL80" s="66"/>
      <c r="AM80" s="67">
        <f t="shared" si="80"/>
        <v>100000</v>
      </c>
      <c r="AN80" s="66">
        <v>100000</v>
      </c>
      <c r="AO80" s="66"/>
      <c r="AP80" s="66"/>
      <c r="AQ80" s="66"/>
      <c r="AR80" s="66"/>
      <c r="AS80" s="66"/>
      <c r="AT80" s="67">
        <f t="shared" si="81"/>
        <v>100000</v>
      </c>
      <c r="AU80" s="73">
        <f t="shared" si="75"/>
        <v>500000</v>
      </c>
      <c r="AV80" s="93" t="s">
        <v>463</v>
      </c>
      <c r="AW80" s="66">
        <v>2022</v>
      </c>
      <c r="AX80" s="82">
        <v>2027</v>
      </c>
      <c r="AY80" s="130" t="s">
        <v>464</v>
      </c>
    </row>
    <row r="81" spans="1:122" s="40" customFormat="1" ht="36" x14ac:dyDescent="0.25">
      <c r="A81" s="129" t="s">
        <v>789</v>
      </c>
      <c r="B81" s="156" t="s">
        <v>244</v>
      </c>
      <c r="C81" s="66" t="s">
        <v>145</v>
      </c>
      <c r="D81" s="66"/>
      <c r="E81" s="82"/>
      <c r="F81" s="66"/>
      <c r="G81" s="66"/>
      <c r="H81" s="66"/>
      <c r="I81" s="66"/>
      <c r="J81" s="66"/>
      <c r="K81" s="67">
        <f t="shared" si="76"/>
        <v>0</v>
      </c>
      <c r="L81" s="66">
        <v>130000</v>
      </c>
      <c r="M81" s="66"/>
      <c r="N81" s="66"/>
      <c r="O81" s="66"/>
      <c r="P81" s="66"/>
      <c r="Q81" s="66"/>
      <c r="R81" s="67">
        <f t="shared" si="77"/>
        <v>130000</v>
      </c>
      <c r="S81" s="58"/>
      <c r="T81" s="66"/>
      <c r="U81" s="66"/>
      <c r="V81" s="66"/>
      <c r="W81" s="66"/>
      <c r="X81" s="66"/>
      <c r="Y81" s="67">
        <f>L81+T81+U81+W81</f>
        <v>130000</v>
      </c>
      <c r="Z81" s="66"/>
      <c r="AA81" s="66"/>
      <c r="AB81" s="66"/>
      <c r="AC81" s="66"/>
      <c r="AD81" s="66"/>
      <c r="AE81" s="66"/>
      <c r="AF81" s="67">
        <f t="shared" si="79"/>
        <v>0</v>
      </c>
      <c r="AG81" s="66"/>
      <c r="AH81" s="66"/>
      <c r="AI81" s="66"/>
      <c r="AJ81" s="66"/>
      <c r="AK81" s="66"/>
      <c r="AL81" s="66"/>
      <c r="AM81" s="67">
        <f t="shared" si="80"/>
        <v>0</v>
      </c>
      <c r="AN81" s="66"/>
      <c r="AO81" s="66"/>
      <c r="AP81" s="66"/>
      <c r="AQ81" s="66"/>
      <c r="AR81" s="66"/>
      <c r="AS81" s="66"/>
      <c r="AT81" s="67">
        <f t="shared" si="81"/>
        <v>0</v>
      </c>
      <c r="AU81" s="69">
        <f t="shared" si="75"/>
        <v>260000</v>
      </c>
      <c r="AV81" s="218" t="s">
        <v>715</v>
      </c>
      <c r="AW81" s="184">
        <v>2023</v>
      </c>
      <c r="AX81" s="184">
        <v>2024</v>
      </c>
      <c r="AY81" s="125" t="s">
        <v>245</v>
      </c>
    </row>
    <row r="82" spans="1:122" ht="54" x14ac:dyDescent="0.25">
      <c r="A82" s="129" t="s">
        <v>790</v>
      </c>
      <c r="B82" s="79" t="s">
        <v>246</v>
      </c>
      <c r="C82" s="71" t="s">
        <v>145</v>
      </c>
      <c r="D82" s="72"/>
      <c r="E82" s="78"/>
      <c r="F82" s="71"/>
      <c r="G82" s="71"/>
      <c r="H82" s="71"/>
      <c r="I82" s="71"/>
      <c r="J82" s="71"/>
      <c r="K82" s="67">
        <f t="shared" si="76"/>
        <v>0</v>
      </c>
      <c r="M82" s="71"/>
      <c r="N82" s="71"/>
      <c r="O82" s="71"/>
      <c r="P82" s="71"/>
      <c r="Q82" s="66"/>
      <c r="R82" s="67">
        <f t="shared" si="77"/>
        <v>0</v>
      </c>
      <c r="S82" s="66">
        <v>103000</v>
      </c>
      <c r="T82" s="66"/>
      <c r="U82" s="71"/>
      <c r="V82" s="71"/>
      <c r="W82" s="71"/>
      <c r="X82" s="71"/>
      <c r="Y82" s="67">
        <f>L82+T82+U82+W82</f>
        <v>0</v>
      </c>
      <c r="Z82" s="71"/>
      <c r="AA82" s="71"/>
      <c r="AB82" s="71"/>
      <c r="AC82" s="71"/>
      <c r="AD82" s="71"/>
      <c r="AE82" s="71"/>
      <c r="AF82" s="67">
        <f t="shared" si="79"/>
        <v>0</v>
      </c>
      <c r="AG82" s="71"/>
      <c r="AH82" s="71"/>
      <c r="AI82" s="71"/>
      <c r="AJ82" s="71"/>
      <c r="AK82" s="71"/>
      <c r="AL82" s="71"/>
      <c r="AM82" s="67">
        <f t="shared" si="80"/>
        <v>0</v>
      </c>
      <c r="AN82" s="71"/>
      <c r="AO82" s="71"/>
      <c r="AP82" s="71"/>
      <c r="AQ82" s="71"/>
      <c r="AR82" s="71"/>
      <c r="AS82" s="71"/>
      <c r="AT82" s="67">
        <f t="shared" si="81"/>
        <v>0</v>
      </c>
      <c r="AU82" s="73">
        <f t="shared" si="75"/>
        <v>0</v>
      </c>
      <c r="AV82" s="262" t="s">
        <v>716</v>
      </c>
      <c r="AW82" s="112">
        <v>2024</v>
      </c>
      <c r="AX82" s="112">
        <v>2025</v>
      </c>
      <c r="AY82" s="110" t="s">
        <v>245</v>
      </c>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c r="DL82" s="59"/>
      <c r="DM82" s="59"/>
      <c r="DN82" s="59"/>
      <c r="DO82" s="59"/>
      <c r="DP82" s="59"/>
      <c r="DQ82" s="59"/>
      <c r="DR82" s="59"/>
    </row>
    <row r="83" spans="1:122" ht="45.75" customHeight="1" x14ac:dyDescent="0.25">
      <c r="A83" s="129" t="s">
        <v>791</v>
      </c>
      <c r="B83" s="79" t="s">
        <v>247</v>
      </c>
      <c r="C83" s="71" t="s">
        <v>145</v>
      </c>
      <c r="D83" s="72"/>
      <c r="E83" s="78"/>
      <c r="F83" s="71"/>
      <c r="G83" s="71"/>
      <c r="H83" s="71"/>
      <c r="I83" s="71"/>
      <c r="J83" s="71"/>
      <c r="K83" s="67">
        <f t="shared" si="76"/>
        <v>0</v>
      </c>
      <c r="L83" s="71"/>
      <c r="M83" s="71"/>
      <c r="N83" s="71"/>
      <c r="O83" s="71"/>
      <c r="P83" s="71"/>
      <c r="Q83" s="71"/>
      <c r="R83" s="67">
        <f t="shared" si="77"/>
        <v>0</v>
      </c>
      <c r="S83" s="71"/>
      <c r="T83" s="71"/>
      <c r="U83" s="71"/>
      <c r="V83" s="71"/>
      <c r="W83" s="71"/>
      <c r="X83" s="71"/>
      <c r="Y83" s="67">
        <f t="shared" si="78"/>
        <v>0</v>
      </c>
      <c r="Z83" s="80">
        <v>57000</v>
      </c>
      <c r="AA83" s="71"/>
      <c r="AB83" s="71"/>
      <c r="AC83" s="71"/>
      <c r="AD83" s="71"/>
      <c r="AE83" s="71"/>
      <c r="AF83" s="67">
        <f t="shared" si="79"/>
        <v>57000</v>
      </c>
      <c r="AG83" s="71"/>
      <c r="AH83" s="71"/>
      <c r="AI83" s="71"/>
      <c r="AJ83" s="71"/>
      <c r="AK83" s="71"/>
      <c r="AL83" s="71"/>
      <c r="AM83" s="67">
        <f t="shared" si="80"/>
        <v>0</v>
      </c>
      <c r="AN83" s="71"/>
      <c r="AO83" s="71"/>
      <c r="AP83" s="71"/>
      <c r="AQ83" s="71"/>
      <c r="AR83" s="71"/>
      <c r="AS83" s="71"/>
      <c r="AT83" s="67">
        <f t="shared" si="81"/>
        <v>0</v>
      </c>
      <c r="AU83" s="73">
        <f t="shared" si="75"/>
        <v>57000</v>
      </c>
      <c r="AV83" s="262" t="s">
        <v>717</v>
      </c>
      <c r="AW83" s="112">
        <v>2025</v>
      </c>
      <c r="AX83" s="112">
        <v>2026</v>
      </c>
      <c r="AY83" s="110" t="s">
        <v>245</v>
      </c>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c r="DL83" s="59"/>
      <c r="DM83" s="59"/>
      <c r="DN83" s="59"/>
      <c r="DO83" s="59"/>
      <c r="DP83" s="59"/>
      <c r="DQ83" s="59"/>
      <c r="DR83" s="59"/>
    </row>
    <row r="84" spans="1:122" ht="45" customHeight="1" x14ac:dyDescent="0.25">
      <c r="A84" s="129" t="s">
        <v>792</v>
      </c>
      <c r="B84" s="79" t="s">
        <v>248</v>
      </c>
      <c r="C84" s="71" t="s">
        <v>145</v>
      </c>
      <c r="D84" s="72"/>
      <c r="E84" s="78"/>
      <c r="F84" s="71"/>
      <c r="G84" s="71"/>
      <c r="H84" s="71"/>
      <c r="I84" s="71"/>
      <c r="J84" s="71"/>
      <c r="K84" s="67">
        <f t="shared" si="76"/>
        <v>0</v>
      </c>
      <c r="L84" s="71"/>
      <c r="M84" s="71"/>
      <c r="N84" s="71"/>
      <c r="O84" s="71"/>
      <c r="P84" s="71"/>
      <c r="Q84" s="71"/>
      <c r="R84" s="67">
        <f t="shared" si="77"/>
        <v>0</v>
      </c>
      <c r="S84" s="71"/>
      <c r="T84" s="71"/>
      <c r="U84" s="71"/>
      <c r="V84" s="71"/>
      <c r="W84" s="71"/>
      <c r="X84" s="71"/>
      <c r="Y84" s="67">
        <f t="shared" si="78"/>
        <v>0</v>
      </c>
      <c r="Z84" s="80">
        <v>58000</v>
      </c>
      <c r="AA84" s="71"/>
      <c r="AB84" s="71"/>
      <c r="AC84" s="71"/>
      <c r="AD84" s="71"/>
      <c r="AE84" s="71"/>
      <c r="AF84" s="67">
        <f t="shared" si="79"/>
        <v>58000</v>
      </c>
      <c r="AG84" s="71"/>
      <c r="AH84" s="71"/>
      <c r="AI84" s="71"/>
      <c r="AJ84" s="71"/>
      <c r="AK84" s="71"/>
      <c r="AL84" s="71"/>
      <c r="AM84" s="67">
        <f t="shared" si="80"/>
        <v>0</v>
      </c>
      <c r="AN84" s="71"/>
      <c r="AO84" s="71"/>
      <c r="AP84" s="71"/>
      <c r="AQ84" s="71"/>
      <c r="AR84" s="71"/>
      <c r="AS84" s="71"/>
      <c r="AT84" s="67">
        <f t="shared" si="81"/>
        <v>0</v>
      </c>
      <c r="AU84" s="73">
        <f t="shared" si="75"/>
        <v>58000</v>
      </c>
      <c r="AV84" s="262" t="s">
        <v>718</v>
      </c>
      <c r="AW84" s="112">
        <v>2025</v>
      </c>
      <c r="AX84" s="112">
        <v>2026</v>
      </c>
      <c r="AY84" s="110" t="s">
        <v>245</v>
      </c>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c r="DI84" s="59"/>
      <c r="DJ84" s="59"/>
      <c r="DK84" s="59"/>
      <c r="DL84" s="59"/>
      <c r="DM84" s="59"/>
      <c r="DN84" s="59"/>
      <c r="DO84" s="59"/>
      <c r="DP84" s="59"/>
      <c r="DQ84" s="59"/>
      <c r="DR84" s="59"/>
    </row>
    <row r="85" spans="1:122" ht="59.25" customHeight="1" x14ac:dyDescent="0.25">
      <c r="A85" s="129" t="s">
        <v>793</v>
      </c>
      <c r="B85" s="79" t="s">
        <v>249</v>
      </c>
      <c r="C85" s="71" t="s">
        <v>145</v>
      </c>
      <c r="D85" s="72"/>
      <c r="E85" s="78"/>
      <c r="F85" s="71"/>
      <c r="G85" s="71"/>
      <c r="H85" s="71"/>
      <c r="I85" s="71"/>
      <c r="J85" s="71"/>
      <c r="K85" s="67">
        <f t="shared" si="76"/>
        <v>0</v>
      </c>
      <c r="L85" s="71"/>
      <c r="M85" s="71"/>
      <c r="N85" s="71"/>
      <c r="O85" s="71"/>
      <c r="P85" s="71"/>
      <c r="Q85" s="71"/>
      <c r="R85" s="67">
        <f t="shared" si="77"/>
        <v>0</v>
      </c>
      <c r="S85" s="71"/>
      <c r="T85" s="71"/>
      <c r="U85" s="71"/>
      <c r="V85" s="71"/>
      <c r="W85" s="71"/>
      <c r="X85" s="71"/>
      <c r="Y85" s="67">
        <f t="shared" si="78"/>
        <v>0</v>
      </c>
      <c r="Z85" s="81">
        <v>125000</v>
      </c>
      <c r="AA85" s="71"/>
      <c r="AB85" s="71"/>
      <c r="AC85" s="71"/>
      <c r="AD85" s="71"/>
      <c r="AE85" s="71"/>
      <c r="AF85" s="67">
        <f t="shared" si="79"/>
        <v>125000</v>
      </c>
      <c r="AG85" s="71"/>
      <c r="AH85" s="71"/>
      <c r="AI85" s="71"/>
      <c r="AJ85" s="71"/>
      <c r="AK85" s="71"/>
      <c r="AL85" s="71"/>
      <c r="AM85" s="67">
        <f t="shared" si="80"/>
        <v>0</v>
      </c>
      <c r="AN85" s="71"/>
      <c r="AO85" s="71"/>
      <c r="AP85" s="71"/>
      <c r="AQ85" s="71"/>
      <c r="AR85" s="71"/>
      <c r="AS85" s="71"/>
      <c r="AT85" s="67">
        <f t="shared" si="81"/>
        <v>0</v>
      </c>
      <c r="AU85" s="73">
        <f>AT85+AM85+AF85+Y85+R85+L87</f>
        <v>125000</v>
      </c>
      <c r="AV85" s="262" t="s">
        <v>719</v>
      </c>
      <c r="AW85" s="112">
        <v>2025</v>
      </c>
      <c r="AX85" s="112">
        <v>2026</v>
      </c>
      <c r="AY85" s="110" t="s">
        <v>245</v>
      </c>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row>
    <row r="86" spans="1:122" ht="72" x14ac:dyDescent="0.25">
      <c r="A86" s="129" t="s">
        <v>794</v>
      </c>
      <c r="B86" s="79" t="s">
        <v>250</v>
      </c>
      <c r="C86" s="71" t="s">
        <v>145</v>
      </c>
      <c r="E86" s="72">
        <v>65000</v>
      </c>
      <c r="F86" s="71"/>
      <c r="G86" s="71"/>
      <c r="H86" s="71"/>
      <c r="I86" s="71"/>
      <c r="J86" s="71"/>
      <c r="K86" s="67">
        <f t="shared" si="76"/>
        <v>65000</v>
      </c>
      <c r="L86" s="71"/>
      <c r="M86" s="71"/>
      <c r="N86" s="71"/>
      <c r="O86" s="71"/>
      <c r="P86" s="71"/>
      <c r="Q86" s="71"/>
      <c r="R86" s="67">
        <f t="shared" si="77"/>
        <v>0</v>
      </c>
      <c r="S86" s="71"/>
      <c r="T86" s="71"/>
      <c r="U86" s="71"/>
      <c r="V86" s="71"/>
      <c r="W86" s="71"/>
      <c r="X86" s="71"/>
      <c r="Y86" s="67">
        <f t="shared" si="78"/>
        <v>0</v>
      </c>
      <c r="Z86" s="71"/>
      <c r="AA86" s="71"/>
      <c r="AB86" s="71"/>
      <c r="AC86" s="71"/>
      <c r="AD86" s="71"/>
      <c r="AE86" s="71"/>
      <c r="AF86" s="67">
        <f t="shared" si="79"/>
        <v>0</v>
      </c>
      <c r="AG86" s="71"/>
      <c r="AH86" s="71"/>
      <c r="AI86" s="71"/>
      <c r="AJ86" s="71"/>
      <c r="AK86" s="71"/>
      <c r="AL86" s="71"/>
      <c r="AM86" s="67">
        <f t="shared" si="80"/>
        <v>0</v>
      </c>
      <c r="AN86" s="71"/>
      <c r="AO86" s="71"/>
      <c r="AP86" s="71"/>
      <c r="AQ86" s="71"/>
      <c r="AR86" s="71"/>
      <c r="AS86" s="71"/>
      <c r="AT86" s="67">
        <f t="shared" si="81"/>
        <v>0</v>
      </c>
      <c r="AU86" s="73">
        <f t="shared" si="75"/>
        <v>65000</v>
      </c>
      <c r="AV86" s="262" t="s">
        <v>720</v>
      </c>
      <c r="AW86" s="112">
        <v>2022</v>
      </c>
      <c r="AX86" s="112">
        <v>2023</v>
      </c>
      <c r="AY86" s="110" t="s">
        <v>245</v>
      </c>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c r="DL86" s="59"/>
      <c r="DM86" s="59"/>
      <c r="DN86" s="59"/>
      <c r="DO86" s="59"/>
      <c r="DP86" s="59"/>
      <c r="DQ86" s="59"/>
      <c r="DR86" s="59"/>
    </row>
    <row r="87" spans="1:122" ht="72" x14ac:dyDescent="0.25">
      <c r="A87" s="129" t="s">
        <v>795</v>
      </c>
      <c r="B87" s="79" t="s">
        <v>251</v>
      </c>
      <c r="C87" s="71" t="s">
        <v>145</v>
      </c>
      <c r="D87" s="72"/>
      <c r="E87" s="78">
        <v>145000</v>
      </c>
      <c r="F87" s="71"/>
      <c r="G87" s="71"/>
      <c r="H87" s="71"/>
      <c r="I87" s="71"/>
      <c r="J87" s="71"/>
      <c r="K87" s="67">
        <f t="shared" si="76"/>
        <v>145000</v>
      </c>
      <c r="L87" s="67">
        <f>E85+F85+G85+I85</f>
        <v>0</v>
      </c>
      <c r="M87" s="71"/>
      <c r="N87" s="71"/>
      <c r="O87" s="71"/>
      <c r="P87" s="71"/>
      <c r="Q87" s="71"/>
      <c r="R87" s="67">
        <f t="shared" si="77"/>
        <v>0</v>
      </c>
      <c r="S87" s="71"/>
      <c r="T87" s="71"/>
      <c r="U87" s="71"/>
      <c r="V87" s="71"/>
      <c r="W87" s="71"/>
      <c r="X87" s="71"/>
      <c r="Y87" s="67">
        <f t="shared" si="78"/>
        <v>0</v>
      </c>
      <c r="Z87" s="71"/>
      <c r="AA87" s="71"/>
      <c r="AB87" s="71"/>
      <c r="AC87" s="71"/>
      <c r="AD87" s="71"/>
      <c r="AE87" s="71"/>
      <c r="AF87" s="67">
        <f t="shared" si="79"/>
        <v>0</v>
      </c>
      <c r="AG87" s="71"/>
      <c r="AH87" s="71"/>
      <c r="AI87" s="71"/>
      <c r="AJ87" s="71"/>
      <c r="AK87" s="71"/>
      <c r="AL87" s="71"/>
      <c r="AM87" s="67">
        <f t="shared" si="80"/>
        <v>0</v>
      </c>
      <c r="AN87" s="71"/>
      <c r="AO87" s="71"/>
      <c r="AP87" s="71"/>
      <c r="AQ87" s="71"/>
      <c r="AR87" s="71"/>
      <c r="AS87" s="71"/>
      <c r="AT87" s="67">
        <f t="shared" si="81"/>
        <v>0</v>
      </c>
      <c r="AU87" s="73">
        <f t="shared" si="75"/>
        <v>145000</v>
      </c>
      <c r="AV87" s="262" t="s">
        <v>721</v>
      </c>
      <c r="AW87" s="112">
        <v>2022</v>
      </c>
      <c r="AX87" s="112">
        <v>2023</v>
      </c>
      <c r="AY87" s="110" t="s">
        <v>245</v>
      </c>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row>
    <row r="88" spans="1:122" s="40" customFormat="1" ht="72" x14ac:dyDescent="0.25">
      <c r="A88" s="129" t="s">
        <v>796</v>
      </c>
      <c r="B88" s="156" t="s">
        <v>252</v>
      </c>
      <c r="C88" s="66" t="s">
        <v>145</v>
      </c>
      <c r="D88" s="68"/>
      <c r="E88" s="58"/>
      <c r="F88" s="66"/>
      <c r="G88" s="66"/>
      <c r="H88" s="66"/>
      <c r="I88" s="66"/>
      <c r="J88" s="66"/>
      <c r="K88" s="67">
        <f t="shared" si="76"/>
        <v>0</v>
      </c>
      <c r="L88" s="66">
        <v>240000</v>
      </c>
      <c r="M88" s="66"/>
      <c r="N88" s="66"/>
      <c r="O88" s="66"/>
      <c r="P88" s="66"/>
      <c r="Q88" s="66"/>
      <c r="R88" s="67">
        <f t="shared" si="77"/>
        <v>240000</v>
      </c>
      <c r="S88" s="66"/>
      <c r="T88" s="66"/>
      <c r="U88" s="66"/>
      <c r="V88" s="66"/>
      <c r="W88" s="66"/>
      <c r="X88" s="66"/>
      <c r="Y88" s="67">
        <f t="shared" si="78"/>
        <v>0</v>
      </c>
      <c r="Z88" s="66"/>
      <c r="AA88" s="66"/>
      <c r="AB88" s="66"/>
      <c r="AC88" s="66"/>
      <c r="AD88" s="66"/>
      <c r="AE88" s="66"/>
      <c r="AF88" s="67">
        <f t="shared" si="79"/>
        <v>0</v>
      </c>
      <c r="AG88" s="66"/>
      <c r="AH88" s="66"/>
      <c r="AI88" s="66"/>
      <c r="AJ88" s="66"/>
      <c r="AK88" s="66"/>
      <c r="AL88" s="66"/>
      <c r="AM88" s="67">
        <f t="shared" si="80"/>
        <v>0</v>
      </c>
      <c r="AN88" s="66"/>
      <c r="AO88" s="66"/>
      <c r="AP88" s="66"/>
      <c r="AQ88" s="66"/>
      <c r="AR88" s="66"/>
      <c r="AS88" s="66"/>
      <c r="AT88" s="67">
        <f t="shared" si="81"/>
        <v>0</v>
      </c>
      <c r="AU88" s="69">
        <f t="shared" si="75"/>
        <v>240000</v>
      </c>
      <c r="AV88" s="218" t="s">
        <v>722</v>
      </c>
      <c r="AW88" s="184">
        <v>2023</v>
      </c>
      <c r="AX88" s="184">
        <v>2024</v>
      </c>
      <c r="AY88" s="125" t="s">
        <v>245</v>
      </c>
    </row>
    <row r="89" spans="1:122" s="40" customFormat="1" ht="72" x14ac:dyDescent="0.25">
      <c r="A89" s="129" t="s">
        <v>797</v>
      </c>
      <c r="B89" s="156" t="s">
        <v>253</v>
      </c>
      <c r="C89" s="66" t="s">
        <v>145</v>
      </c>
      <c r="D89" s="68"/>
      <c r="E89" s="82"/>
      <c r="F89" s="66"/>
      <c r="G89" s="66"/>
      <c r="H89" s="66"/>
      <c r="I89" s="66"/>
      <c r="J89" s="66"/>
      <c r="K89" s="67">
        <f t="shared" si="76"/>
        <v>0</v>
      </c>
      <c r="L89" s="66"/>
      <c r="M89" s="66"/>
      <c r="N89" s="66"/>
      <c r="O89" s="66"/>
      <c r="P89" s="66"/>
      <c r="Q89" s="66"/>
      <c r="R89" s="67">
        <f t="shared" si="77"/>
        <v>0</v>
      </c>
      <c r="S89" s="66">
        <v>260000</v>
      </c>
      <c r="T89" s="66"/>
      <c r="U89" s="66"/>
      <c r="V89" s="66"/>
      <c r="W89" s="66"/>
      <c r="X89" s="66"/>
      <c r="Y89" s="67">
        <f t="shared" si="78"/>
        <v>260000</v>
      </c>
      <c r="Z89" s="66"/>
      <c r="AA89" s="66"/>
      <c r="AB89" s="66"/>
      <c r="AC89" s="66"/>
      <c r="AD89" s="66"/>
      <c r="AE89" s="66"/>
      <c r="AF89" s="67">
        <f t="shared" si="79"/>
        <v>0</v>
      </c>
      <c r="AG89" s="66"/>
      <c r="AH89" s="66"/>
      <c r="AI89" s="66"/>
      <c r="AJ89" s="66"/>
      <c r="AK89" s="66"/>
      <c r="AL89" s="66"/>
      <c r="AM89" s="67">
        <f t="shared" si="80"/>
        <v>0</v>
      </c>
      <c r="AN89" s="66"/>
      <c r="AO89" s="66"/>
      <c r="AP89" s="66"/>
      <c r="AQ89" s="66"/>
      <c r="AR89" s="66"/>
      <c r="AS89" s="66"/>
      <c r="AT89" s="67">
        <f t="shared" si="81"/>
        <v>0</v>
      </c>
      <c r="AU89" s="69">
        <f t="shared" si="75"/>
        <v>260000</v>
      </c>
      <c r="AV89" s="218" t="s">
        <v>723</v>
      </c>
      <c r="AW89" s="184">
        <v>2024</v>
      </c>
      <c r="AX89" s="184">
        <v>2025</v>
      </c>
      <c r="AY89" s="125" t="s">
        <v>245</v>
      </c>
    </row>
    <row r="90" spans="1:122" s="40" customFormat="1" ht="54" x14ac:dyDescent="0.25">
      <c r="A90" s="129" t="s">
        <v>798</v>
      </c>
      <c r="B90" s="156" t="s">
        <v>254</v>
      </c>
      <c r="C90" s="66" t="s">
        <v>145</v>
      </c>
      <c r="D90" s="68"/>
      <c r="E90" s="82"/>
      <c r="F90" s="66"/>
      <c r="G90" s="66"/>
      <c r="H90" s="66"/>
      <c r="I90" s="66"/>
      <c r="J90" s="66"/>
      <c r="K90" s="67">
        <f t="shared" ref="K90:K91" si="83">E90+F90+G90+I90</f>
        <v>0</v>
      </c>
      <c r="L90" s="66">
        <v>150000</v>
      </c>
      <c r="M90" s="66"/>
      <c r="N90" s="66">
        <v>850000</v>
      </c>
      <c r="O90" s="66" t="s">
        <v>74</v>
      </c>
      <c r="P90" s="66"/>
      <c r="Q90" s="66"/>
      <c r="R90" s="67">
        <f t="shared" si="77"/>
        <v>1000000</v>
      </c>
      <c r="S90" s="66"/>
      <c r="T90" s="66"/>
      <c r="U90" s="66"/>
      <c r="V90" s="66"/>
      <c r="W90" s="66"/>
      <c r="X90" s="66"/>
      <c r="Y90" s="67">
        <f t="shared" si="78"/>
        <v>0</v>
      </c>
      <c r="Z90" s="66"/>
      <c r="AA90" s="66"/>
      <c r="AB90" s="66"/>
      <c r="AC90" s="66"/>
      <c r="AD90" s="66"/>
      <c r="AE90" s="66"/>
      <c r="AF90" s="67">
        <f t="shared" si="79"/>
        <v>0</v>
      </c>
      <c r="AG90" s="66"/>
      <c r="AH90" s="66"/>
      <c r="AI90" s="66"/>
      <c r="AJ90" s="66"/>
      <c r="AK90" s="66"/>
      <c r="AL90" s="66"/>
      <c r="AM90" s="67">
        <f t="shared" si="80"/>
        <v>0</v>
      </c>
      <c r="AN90" s="66"/>
      <c r="AO90" s="66"/>
      <c r="AP90" s="66"/>
      <c r="AQ90" s="66"/>
      <c r="AR90" s="66"/>
      <c r="AS90" s="66"/>
      <c r="AT90" s="67">
        <f t="shared" si="81"/>
        <v>0</v>
      </c>
      <c r="AU90" s="69">
        <f t="shared" si="75"/>
        <v>1000000</v>
      </c>
      <c r="AV90" s="218" t="s">
        <v>724</v>
      </c>
      <c r="AW90" s="184">
        <v>2023</v>
      </c>
      <c r="AX90" s="184">
        <v>2025</v>
      </c>
      <c r="AY90" s="125" t="s">
        <v>245</v>
      </c>
    </row>
    <row r="91" spans="1:122" s="40" customFormat="1" ht="66" customHeight="1" x14ac:dyDescent="0.25">
      <c r="A91" s="129" t="s">
        <v>799</v>
      </c>
      <c r="B91" s="66" t="s">
        <v>258</v>
      </c>
      <c r="C91" s="66" t="s">
        <v>145</v>
      </c>
      <c r="D91" s="68"/>
      <c r="E91" s="82"/>
      <c r="F91" s="66"/>
      <c r="G91" s="66"/>
      <c r="H91" s="66"/>
      <c r="I91" s="66"/>
      <c r="J91" s="66"/>
      <c r="K91" s="67">
        <f t="shared" si="83"/>
        <v>0</v>
      </c>
      <c r="L91" s="66">
        <v>1170000</v>
      </c>
      <c r="M91" s="66"/>
      <c r="N91" s="66"/>
      <c r="O91" s="66"/>
      <c r="P91" s="66"/>
      <c r="Q91" s="66"/>
      <c r="R91" s="67">
        <f t="shared" si="77"/>
        <v>1170000</v>
      </c>
      <c r="S91" s="66">
        <v>1170000</v>
      </c>
      <c r="T91" s="66"/>
      <c r="U91" s="66"/>
      <c r="V91" s="66"/>
      <c r="W91" s="66"/>
      <c r="X91" s="66"/>
      <c r="Y91" s="67">
        <f t="shared" si="78"/>
        <v>1170000</v>
      </c>
      <c r="Z91" s="66">
        <v>1780000</v>
      </c>
      <c r="AA91" s="66"/>
      <c r="AB91" s="66"/>
      <c r="AC91" s="66"/>
      <c r="AD91" s="66"/>
      <c r="AE91" s="66"/>
      <c r="AF91" s="67">
        <f t="shared" si="79"/>
        <v>1780000</v>
      </c>
      <c r="AG91" s="66">
        <v>1660000</v>
      </c>
      <c r="AH91" s="66"/>
      <c r="AI91" s="66"/>
      <c r="AJ91" s="66"/>
      <c r="AK91" s="66"/>
      <c r="AL91" s="66"/>
      <c r="AM91" s="67">
        <f t="shared" si="80"/>
        <v>1660000</v>
      </c>
      <c r="AN91" s="66"/>
      <c r="AO91" s="66"/>
      <c r="AP91" s="66"/>
      <c r="AQ91" s="66"/>
      <c r="AR91" s="66"/>
      <c r="AS91" s="66"/>
      <c r="AT91" s="67">
        <f t="shared" si="81"/>
        <v>0</v>
      </c>
      <c r="AU91" s="69">
        <f t="shared" si="75"/>
        <v>5780000</v>
      </c>
      <c r="AV91" s="93" t="s">
        <v>259</v>
      </c>
      <c r="AW91" s="66">
        <v>2023</v>
      </c>
      <c r="AX91" s="82">
        <v>2025</v>
      </c>
      <c r="AY91" s="130" t="s">
        <v>228</v>
      </c>
    </row>
    <row r="92" spans="1:122" s="40" customFormat="1" ht="52.9" customHeight="1" x14ac:dyDescent="0.25">
      <c r="A92" s="129" t="s">
        <v>800</v>
      </c>
      <c r="B92" s="66" t="s">
        <v>257</v>
      </c>
      <c r="C92" s="66" t="s">
        <v>145</v>
      </c>
      <c r="D92" s="68"/>
      <c r="E92" s="82"/>
      <c r="F92" s="66"/>
      <c r="G92" s="66"/>
      <c r="H92" s="66"/>
      <c r="I92" s="66"/>
      <c r="J92" s="66"/>
      <c r="K92" s="67">
        <f t="shared" si="76"/>
        <v>0</v>
      </c>
      <c r="L92" s="66">
        <v>220000</v>
      </c>
      <c r="M92" s="66"/>
      <c r="N92" s="66"/>
      <c r="O92" s="66"/>
      <c r="P92" s="66"/>
      <c r="Q92" s="66"/>
      <c r="R92" s="67">
        <f t="shared" si="77"/>
        <v>220000</v>
      </c>
      <c r="S92" s="66">
        <v>220000</v>
      </c>
      <c r="T92" s="66"/>
      <c r="U92" s="66"/>
      <c r="V92" s="66"/>
      <c r="W92" s="66"/>
      <c r="X92" s="66"/>
      <c r="Y92" s="67">
        <f t="shared" si="78"/>
        <v>220000</v>
      </c>
      <c r="Z92" s="66">
        <v>1680000</v>
      </c>
      <c r="AA92" s="66"/>
      <c r="AB92" s="66"/>
      <c r="AC92" s="66"/>
      <c r="AD92" s="66"/>
      <c r="AE92" s="66"/>
      <c r="AF92" s="67">
        <f t="shared" si="79"/>
        <v>1680000</v>
      </c>
      <c r="AG92" s="66">
        <v>1560000</v>
      </c>
      <c r="AH92" s="66"/>
      <c r="AI92" s="66"/>
      <c r="AJ92" s="66"/>
      <c r="AK92" s="66"/>
      <c r="AL92" s="66"/>
      <c r="AM92" s="67">
        <f t="shared" si="80"/>
        <v>1560000</v>
      </c>
      <c r="AN92" s="66"/>
      <c r="AO92" s="66"/>
      <c r="AP92" s="66"/>
      <c r="AQ92" s="66"/>
      <c r="AR92" s="66"/>
      <c r="AS92" s="66"/>
      <c r="AT92" s="67">
        <f t="shared" si="81"/>
        <v>0</v>
      </c>
      <c r="AU92" s="69">
        <f t="shared" si="75"/>
        <v>3680000</v>
      </c>
      <c r="AV92" s="93" t="s">
        <v>260</v>
      </c>
      <c r="AW92" s="66">
        <v>2023</v>
      </c>
      <c r="AX92" s="82">
        <v>2025</v>
      </c>
      <c r="AY92" s="130" t="s">
        <v>228</v>
      </c>
    </row>
    <row r="93" spans="1:122" s="40" customFormat="1" ht="40.15" customHeight="1" x14ac:dyDescent="0.25">
      <c r="A93" s="129" t="s">
        <v>801</v>
      </c>
      <c r="B93" s="66" t="s">
        <v>256</v>
      </c>
      <c r="C93" s="66" t="s">
        <v>145</v>
      </c>
      <c r="D93" s="68"/>
      <c r="E93" s="82"/>
      <c r="F93" s="66"/>
      <c r="G93" s="66"/>
      <c r="H93" s="66"/>
      <c r="I93" s="66"/>
      <c r="J93" s="66"/>
      <c r="K93" s="67">
        <f>E93+F93+G93+I93</f>
        <v>0</v>
      </c>
      <c r="L93" s="66"/>
      <c r="M93" s="66"/>
      <c r="N93" s="66"/>
      <c r="O93" s="66"/>
      <c r="P93" s="66"/>
      <c r="Q93" s="66"/>
      <c r="R93" s="67"/>
      <c r="S93" s="66">
        <v>250000</v>
      </c>
      <c r="T93" s="66"/>
      <c r="U93" s="66"/>
      <c r="V93" s="66"/>
      <c r="W93" s="66"/>
      <c r="X93" s="66"/>
      <c r="Y93" s="67">
        <f>S93+T93+U93+W93</f>
        <v>250000</v>
      </c>
      <c r="Z93" s="66"/>
      <c r="AA93" s="66"/>
      <c r="AB93" s="66"/>
      <c r="AC93" s="66"/>
      <c r="AD93" s="66"/>
      <c r="AE93" s="66"/>
      <c r="AF93" s="67">
        <f>Z93+AA93+AB93+AD93</f>
        <v>0</v>
      </c>
      <c r="AG93" s="66"/>
      <c r="AH93" s="66"/>
      <c r="AI93" s="66"/>
      <c r="AJ93" s="66"/>
      <c r="AK93" s="66"/>
      <c r="AL93" s="66"/>
      <c r="AM93" s="67">
        <f t="shared" si="80"/>
        <v>0</v>
      </c>
      <c r="AN93" s="66"/>
      <c r="AO93" s="66"/>
      <c r="AP93" s="66"/>
      <c r="AQ93" s="66"/>
      <c r="AR93" s="66"/>
      <c r="AS93" s="66"/>
      <c r="AT93" s="67">
        <f>AN93+AO93+AP93+AR93</f>
        <v>0</v>
      </c>
      <c r="AU93" s="69">
        <f t="shared" si="75"/>
        <v>250000</v>
      </c>
      <c r="AV93" s="93" t="s">
        <v>264</v>
      </c>
      <c r="AW93" s="66">
        <v>2024</v>
      </c>
      <c r="AX93" s="82">
        <v>2024</v>
      </c>
      <c r="AY93" s="130" t="s">
        <v>228</v>
      </c>
    </row>
    <row r="94" spans="1:122" s="40" customFormat="1" ht="57.6" customHeight="1" x14ac:dyDescent="0.25">
      <c r="A94" s="129" t="s">
        <v>802</v>
      </c>
      <c r="B94" s="66" t="s">
        <v>261</v>
      </c>
      <c r="C94" s="66" t="s">
        <v>145</v>
      </c>
      <c r="D94" s="68"/>
      <c r="E94" s="82"/>
      <c r="F94" s="66"/>
      <c r="G94" s="66"/>
      <c r="H94" s="66"/>
      <c r="I94" s="66"/>
      <c r="J94" s="66"/>
      <c r="K94" s="67">
        <f t="shared" ref="K94:K95" si="84">E94+F94+G94+I94</f>
        <v>0</v>
      </c>
      <c r="L94" s="66"/>
      <c r="M94" s="66"/>
      <c r="N94" s="66"/>
      <c r="O94" s="66"/>
      <c r="P94" s="66"/>
      <c r="Q94" s="66"/>
      <c r="R94" s="67"/>
      <c r="S94" s="66">
        <v>200000</v>
      </c>
      <c r="T94" s="66"/>
      <c r="U94" s="66"/>
      <c r="V94" s="66"/>
      <c r="W94" s="66"/>
      <c r="X94" s="66"/>
      <c r="Y94" s="67">
        <f>S94+T94+U94+W94</f>
        <v>200000</v>
      </c>
      <c r="Z94" s="66">
        <v>250000</v>
      </c>
      <c r="AA94" s="66"/>
      <c r="AB94" s="66"/>
      <c r="AC94" s="66"/>
      <c r="AD94" s="66"/>
      <c r="AE94" s="66"/>
      <c r="AF94" s="67">
        <f>Z94+AA94+AB94+AD94</f>
        <v>250000</v>
      </c>
      <c r="AG94" s="66">
        <v>250000</v>
      </c>
      <c r="AH94" s="66"/>
      <c r="AI94" s="66"/>
      <c r="AJ94" s="66"/>
      <c r="AK94" s="66"/>
      <c r="AL94" s="66"/>
      <c r="AM94" s="67">
        <f>AG94+AH94+AI94+AK94</f>
        <v>250000</v>
      </c>
      <c r="AN94" s="66">
        <v>200000</v>
      </c>
      <c r="AO94" s="66"/>
      <c r="AP94" s="66"/>
      <c r="AQ94" s="66"/>
      <c r="AR94" s="66"/>
      <c r="AS94" s="66"/>
      <c r="AT94" s="67">
        <f>AN94+AO94+AP94+AR94</f>
        <v>200000</v>
      </c>
      <c r="AU94" s="69">
        <f t="shared" si="75"/>
        <v>900000</v>
      </c>
      <c r="AV94" s="93" t="s">
        <v>262</v>
      </c>
      <c r="AW94" s="66">
        <v>2022</v>
      </c>
      <c r="AX94" s="82">
        <v>2025</v>
      </c>
      <c r="AY94" s="130" t="s">
        <v>228</v>
      </c>
    </row>
    <row r="95" spans="1:122" s="40" customFormat="1" ht="61.9" customHeight="1" x14ac:dyDescent="0.25">
      <c r="A95" s="129" t="s">
        <v>803</v>
      </c>
      <c r="B95" s="66" t="s">
        <v>255</v>
      </c>
      <c r="C95" s="66" t="s">
        <v>145</v>
      </c>
      <c r="D95" s="68"/>
      <c r="E95" s="82"/>
      <c r="F95" s="66"/>
      <c r="G95" s="66"/>
      <c r="H95" s="66"/>
      <c r="I95" s="66"/>
      <c r="J95" s="66"/>
      <c r="K95" s="67">
        <f t="shared" si="84"/>
        <v>0</v>
      </c>
      <c r="L95" s="66"/>
      <c r="M95" s="66"/>
      <c r="N95" s="66"/>
      <c r="O95" s="66"/>
      <c r="P95" s="66"/>
      <c r="Q95" s="66"/>
      <c r="R95" s="67"/>
      <c r="S95" s="66">
        <v>550000</v>
      </c>
      <c r="T95" s="66"/>
      <c r="U95" s="66"/>
      <c r="V95" s="66"/>
      <c r="W95" s="66"/>
      <c r="X95" s="66"/>
      <c r="Y95" s="67">
        <f>S95+T95+U95+W95</f>
        <v>550000</v>
      </c>
      <c r="Z95" s="66">
        <v>420000</v>
      </c>
      <c r="AA95" s="66"/>
      <c r="AB95" s="66"/>
      <c r="AC95" s="66"/>
      <c r="AD95" s="66"/>
      <c r="AE95" s="66"/>
      <c r="AF95" s="67"/>
      <c r="AG95" s="66">
        <v>420000</v>
      </c>
      <c r="AH95" s="66"/>
      <c r="AI95" s="66"/>
      <c r="AJ95" s="66"/>
      <c r="AK95" s="66"/>
      <c r="AL95" s="66"/>
      <c r="AM95" s="67">
        <f>AG95+AH95+AI95+AK95</f>
        <v>420000</v>
      </c>
      <c r="AN95" s="66">
        <v>520000</v>
      </c>
      <c r="AO95" s="66"/>
      <c r="AP95" s="66"/>
      <c r="AQ95" s="66"/>
      <c r="AR95" s="66"/>
      <c r="AS95" s="66"/>
      <c r="AT95" s="67">
        <f>AN95+AO95+AP95+AR95</f>
        <v>520000</v>
      </c>
      <c r="AU95" s="69">
        <f t="shared" si="75"/>
        <v>1490000</v>
      </c>
      <c r="AV95" s="93" t="s">
        <v>263</v>
      </c>
      <c r="AW95" s="66">
        <v>2022</v>
      </c>
      <c r="AX95" s="82">
        <v>2026</v>
      </c>
      <c r="AY95" s="130" t="s">
        <v>228</v>
      </c>
    </row>
    <row r="96" spans="1:122" s="40" customFormat="1" ht="45" customHeight="1" x14ac:dyDescent="0.25">
      <c r="A96" s="129"/>
      <c r="B96" s="66"/>
      <c r="C96" s="66"/>
      <c r="D96" s="66"/>
      <c r="E96" s="82"/>
      <c r="F96" s="66"/>
      <c r="G96" s="66"/>
      <c r="H96" s="66"/>
      <c r="I96" s="66"/>
      <c r="J96" s="66"/>
      <c r="K96" s="67"/>
      <c r="L96" s="68"/>
      <c r="M96" s="66"/>
      <c r="N96" s="66"/>
      <c r="O96" s="66"/>
      <c r="P96" s="66"/>
      <c r="Q96" s="66"/>
      <c r="R96" s="67"/>
      <c r="S96" s="66"/>
      <c r="T96" s="66"/>
      <c r="U96" s="66"/>
      <c r="V96" s="66"/>
      <c r="W96" s="66"/>
      <c r="X96" s="66"/>
      <c r="Y96" s="67"/>
      <c r="Z96" s="66"/>
      <c r="AA96" s="66"/>
      <c r="AB96" s="66"/>
      <c r="AC96" s="66"/>
      <c r="AD96" s="66"/>
      <c r="AE96" s="66"/>
      <c r="AF96" s="67"/>
      <c r="AG96" s="66"/>
      <c r="AH96" s="66"/>
      <c r="AI96" s="66"/>
      <c r="AJ96" s="66"/>
      <c r="AK96" s="66"/>
      <c r="AL96" s="66"/>
      <c r="AM96" s="67"/>
      <c r="AN96" s="66"/>
      <c r="AO96" s="66"/>
      <c r="AP96" s="66"/>
      <c r="AQ96" s="66"/>
      <c r="AR96" s="66"/>
      <c r="AS96" s="66"/>
      <c r="AT96" s="67"/>
      <c r="AU96" s="69"/>
      <c r="AV96" s="93"/>
      <c r="AW96" s="66"/>
      <c r="AX96" s="70"/>
      <c r="AY96" s="130"/>
    </row>
    <row r="97" spans="1:51" ht="31.5" customHeight="1" x14ac:dyDescent="0.25">
      <c r="A97" s="308" t="s">
        <v>804</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309"/>
      <c r="AP97" s="309"/>
      <c r="AQ97" s="309"/>
      <c r="AR97" s="309"/>
      <c r="AS97" s="309"/>
      <c r="AT97" s="309"/>
      <c r="AU97" s="309"/>
      <c r="AV97" s="309"/>
      <c r="AW97" s="309"/>
      <c r="AX97" s="309"/>
      <c r="AY97" s="310"/>
    </row>
    <row r="98" spans="1:51" s="40" customFormat="1" ht="105.75" customHeight="1" x14ac:dyDescent="0.25">
      <c r="A98" s="129" t="s">
        <v>527</v>
      </c>
      <c r="B98" s="66" t="s">
        <v>151</v>
      </c>
      <c r="C98" s="66" t="s">
        <v>145</v>
      </c>
      <c r="D98" s="66"/>
      <c r="E98" s="82">
        <v>150000</v>
      </c>
      <c r="F98" s="66"/>
      <c r="G98" s="66">
        <v>850000</v>
      </c>
      <c r="H98" s="66"/>
      <c r="I98" s="66"/>
      <c r="J98" s="66"/>
      <c r="K98" s="67">
        <f t="shared" ref="K98" si="85">E98+F98+G98+I98</f>
        <v>1000000</v>
      </c>
      <c r="L98" s="66">
        <v>225000</v>
      </c>
      <c r="M98" s="66"/>
      <c r="N98" s="66">
        <v>1275000</v>
      </c>
      <c r="O98" s="66"/>
      <c r="P98" s="66"/>
      <c r="Q98" s="66"/>
      <c r="R98" s="67">
        <f t="shared" ref="R98" si="86">L98+M98+N98+P98</f>
        <v>1500000</v>
      </c>
      <c r="S98" s="66"/>
      <c r="T98" s="66"/>
      <c r="U98" s="66"/>
      <c r="V98" s="66"/>
      <c r="W98" s="66"/>
      <c r="X98" s="66"/>
      <c r="Y98" s="67">
        <f t="shared" ref="Y98" si="87">S98+T98+U98+W98</f>
        <v>0</v>
      </c>
      <c r="Z98" s="66"/>
      <c r="AA98" s="66"/>
      <c r="AB98" s="66"/>
      <c r="AC98" s="66"/>
      <c r="AD98" s="66"/>
      <c r="AE98" s="66"/>
      <c r="AF98" s="67">
        <f t="shared" ref="AF98" si="88">Z98+AA98+AB98+AD98</f>
        <v>0</v>
      </c>
      <c r="AG98" s="66"/>
      <c r="AH98" s="66"/>
      <c r="AI98" s="66"/>
      <c r="AJ98" s="66"/>
      <c r="AK98" s="66"/>
      <c r="AL98" s="66"/>
      <c r="AM98" s="67">
        <f t="shared" ref="AM98" si="89">AG98+AH98+AI98+AK98</f>
        <v>0</v>
      </c>
      <c r="AN98" s="66"/>
      <c r="AO98" s="66"/>
      <c r="AP98" s="66"/>
      <c r="AQ98" s="66"/>
      <c r="AR98" s="66"/>
      <c r="AS98" s="66"/>
      <c r="AT98" s="67">
        <f t="shared" ref="AT98" si="90">AN98+AO98+AP98+AR98</f>
        <v>0</v>
      </c>
      <c r="AU98" s="69">
        <f t="shared" ref="AU98" si="91">AT98+AM98+AF98+Y98+R98+K98</f>
        <v>2500000</v>
      </c>
      <c r="AV98" s="93" t="s">
        <v>150</v>
      </c>
      <c r="AW98" s="66">
        <v>2022</v>
      </c>
      <c r="AX98" s="82">
        <v>2023</v>
      </c>
      <c r="AY98" s="130" t="s">
        <v>118</v>
      </c>
    </row>
    <row r="99" spans="1:51" s="40" customFormat="1" ht="45" customHeight="1" x14ac:dyDescent="0.25">
      <c r="A99" s="129"/>
      <c r="B99" s="66"/>
      <c r="C99" s="66"/>
      <c r="D99" s="66"/>
      <c r="E99" s="82"/>
      <c r="F99" s="66"/>
      <c r="G99" s="66"/>
      <c r="H99" s="66"/>
      <c r="I99" s="66"/>
      <c r="J99" s="66"/>
      <c r="K99" s="67"/>
      <c r="L99" s="68"/>
      <c r="M99" s="66"/>
      <c r="N99" s="66"/>
      <c r="O99" s="66"/>
      <c r="P99" s="66"/>
      <c r="Q99" s="66"/>
      <c r="R99" s="67"/>
      <c r="S99" s="66"/>
      <c r="T99" s="66"/>
      <c r="U99" s="66"/>
      <c r="V99" s="66"/>
      <c r="W99" s="66"/>
      <c r="X99" s="66"/>
      <c r="Y99" s="67"/>
      <c r="Z99" s="66"/>
      <c r="AA99" s="66"/>
      <c r="AB99" s="66"/>
      <c r="AC99" s="66"/>
      <c r="AD99" s="66"/>
      <c r="AE99" s="66"/>
      <c r="AF99" s="67"/>
      <c r="AG99" s="66"/>
      <c r="AH99" s="66"/>
      <c r="AI99" s="66"/>
      <c r="AJ99" s="66"/>
      <c r="AK99" s="66"/>
      <c r="AL99" s="66"/>
      <c r="AM99" s="67"/>
      <c r="AN99" s="66"/>
      <c r="AO99" s="66"/>
      <c r="AP99" s="66"/>
      <c r="AQ99" s="66"/>
      <c r="AR99" s="66"/>
      <c r="AS99" s="66"/>
      <c r="AT99" s="67"/>
      <c r="AU99" s="69"/>
      <c r="AV99" s="93"/>
      <c r="AW99" s="66"/>
      <c r="AX99" s="70"/>
      <c r="AY99" s="130"/>
    </row>
    <row r="100" spans="1:51" ht="31.5" customHeight="1" x14ac:dyDescent="0.25">
      <c r="A100" s="308" t="s">
        <v>805</v>
      </c>
      <c r="B100" s="309"/>
      <c r="C100" s="309"/>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309"/>
      <c r="AP100" s="309"/>
      <c r="AQ100" s="309"/>
      <c r="AR100" s="309"/>
      <c r="AS100" s="309"/>
      <c r="AT100" s="309"/>
      <c r="AU100" s="309"/>
      <c r="AV100" s="309"/>
      <c r="AW100" s="309"/>
      <c r="AX100" s="309"/>
      <c r="AY100" s="310"/>
    </row>
    <row r="101" spans="1:51" s="40" customFormat="1" ht="210" customHeight="1" x14ac:dyDescent="0.25">
      <c r="A101" s="129" t="s">
        <v>528</v>
      </c>
      <c r="B101" s="66" t="s">
        <v>152</v>
      </c>
      <c r="C101" s="66" t="s">
        <v>145</v>
      </c>
      <c r="D101" s="68"/>
      <c r="E101" s="82"/>
      <c r="F101" s="66"/>
      <c r="G101" s="66"/>
      <c r="H101" s="66"/>
      <c r="I101" s="66"/>
      <c r="J101" s="66"/>
      <c r="K101" s="67">
        <f t="shared" ref="K101" si="92">E101+F101+G101+I101</f>
        <v>0</v>
      </c>
      <c r="L101" s="239">
        <v>37490</v>
      </c>
      <c r="M101" s="68"/>
      <c r="N101" s="68"/>
      <c r="O101" s="68"/>
      <c r="P101" s="68"/>
      <c r="Q101" s="68"/>
      <c r="R101" s="67">
        <f>L101+M101+N101+P101</f>
        <v>37490</v>
      </c>
      <c r="S101" s="68">
        <f>32500+40000</f>
        <v>72500</v>
      </c>
      <c r="T101" s="66"/>
      <c r="U101" s="66"/>
      <c r="V101" s="66"/>
      <c r="W101" s="66"/>
      <c r="X101" s="66"/>
      <c r="Y101" s="67">
        <f>S101+T101+U101+W101</f>
        <v>72500</v>
      </c>
      <c r="Z101" s="66"/>
      <c r="AA101" s="66"/>
      <c r="AB101" s="66"/>
      <c r="AC101" s="66"/>
      <c r="AD101" s="66"/>
      <c r="AE101" s="66"/>
      <c r="AF101" s="67">
        <f t="shared" ref="AF101:AF106" si="93">Z101+AA101+AB101+AD101</f>
        <v>0</v>
      </c>
      <c r="AG101" s="66"/>
      <c r="AH101" s="66"/>
      <c r="AI101" s="66"/>
      <c r="AJ101" s="66"/>
      <c r="AK101" s="66"/>
      <c r="AL101" s="66"/>
      <c r="AM101" s="67">
        <f t="shared" ref="AM101:AM106" si="94">AG101+AH101+AI101+AK101</f>
        <v>0</v>
      </c>
      <c r="AN101" s="66"/>
      <c r="AO101" s="66"/>
      <c r="AP101" s="66"/>
      <c r="AQ101" s="66"/>
      <c r="AR101" s="66"/>
      <c r="AS101" s="66"/>
      <c r="AT101" s="67">
        <f t="shared" ref="AT101:AT106" si="95">AN101+AO101+AP101+AR101</f>
        <v>0</v>
      </c>
      <c r="AU101" s="69">
        <f t="shared" ref="AU101" si="96">AT101+AM101+AF101+Y101+R101+K101</f>
        <v>109990</v>
      </c>
      <c r="AV101" s="93" t="s">
        <v>153</v>
      </c>
      <c r="AW101" s="66">
        <v>2023</v>
      </c>
      <c r="AX101" s="82">
        <v>2027</v>
      </c>
      <c r="AY101" s="130" t="s">
        <v>133</v>
      </c>
    </row>
    <row r="102" spans="1:51" s="40" customFormat="1" ht="55.5" customHeight="1" x14ac:dyDescent="0.25">
      <c r="A102" s="129" t="s">
        <v>806</v>
      </c>
      <c r="B102" s="66" t="s">
        <v>25</v>
      </c>
      <c r="C102" s="66" t="s">
        <v>145</v>
      </c>
      <c r="D102" s="68"/>
      <c r="F102" s="68"/>
      <c r="G102" s="68"/>
      <c r="H102" s="68"/>
      <c r="I102" s="68"/>
      <c r="J102" s="68"/>
      <c r="K102" s="67">
        <f>L102+F102+G102+I102</f>
        <v>140321</v>
      </c>
      <c r="L102" s="239">
        <v>140321</v>
      </c>
      <c r="M102" s="66"/>
      <c r="N102" s="66"/>
      <c r="O102" s="66"/>
      <c r="P102" s="66"/>
      <c r="Q102" s="66"/>
      <c r="R102" s="67">
        <f>L102+M102+N102+P102</f>
        <v>140321</v>
      </c>
      <c r="S102" s="66"/>
      <c r="T102" s="66"/>
      <c r="U102" s="66"/>
      <c r="V102" s="66"/>
      <c r="W102" s="66"/>
      <c r="X102" s="66"/>
      <c r="Y102" s="67">
        <f t="shared" ref="Y102:Y106" si="97">S102+T102+U102+W102</f>
        <v>0</v>
      </c>
      <c r="Z102" s="66"/>
      <c r="AA102" s="66"/>
      <c r="AB102" s="66"/>
      <c r="AC102" s="66"/>
      <c r="AD102" s="66"/>
      <c r="AE102" s="66"/>
      <c r="AF102" s="67">
        <f t="shared" si="93"/>
        <v>0</v>
      </c>
      <c r="AG102" s="66"/>
      <c r="AH102" s="66"/>
      <c r="AI102" s="66"/>
      <c r="AJ102" s="66"/>
      <c r="AK102" s="66"/>
      <c r="AL102" s="66"/>
      <c r="AM102" s="67">
        <f t="shared" si="94"/>
        <v>0</v>
      </c>
      <c r="AN102" s="66"/>
      <c r="AO102" s="66"/>
      <c r="AP102" s="66"/>
      <c r="AQ102" s="66"/>
      <c r="AR102" s="66"/>
      <c r="AS102" s="66"/>
      <c r="AT102" s="67">
        <f t="shared" si="95"/>
        <v>0</v>
      </c>
      <c r="AU102" s="69">
        <f t="shared" ref="AU102:AU113" si="98">AT102+AM102+AF102+Y102+R102+K102</f>
        <v>280642</v>
      </c>
      <c r="AV102" s="93" t="s">
        <v>154</v>
      </c>
      <c r="AW102" s="66">
        <v>2023</v>
      </c>
      <c r="AX102" s="66">
        <v>2023</v>
      </c>
      <c r="AY102" s="130" t="s">
        <v>133</v>
      </c>
    </row>
    <row r="103" spans="1:51" s="40" customFormat="1" ht="223.5" customHeight="1" x14ac:dyDescent="0.25">
      <c r="A103" s="129" t="s">
        <v>807</v>
      </c>
      <c r="B103" s="66" t="s">
        <v>265</v>
      </c>
      <c r="C103" s="66" t="s">
        <v>145</v>
      </c>
      <c r="D103" s="68"/>
      <c r="E103" s="239">
        <v>1436635.23</v>
      </c>
      <c r="F103" s="156"/>
      <c r="G103" s="68"/>
      <c r="H103" s="68"/>
      <c r="I103" s="68">
        <v>752327.15</v>
      </c>
      <c r="J103" s="68" t="s">
        <v>72</v>
      </c>
      <c r="K103" s="67">
        <f t="shared" ref="K103:K106" si="99">E103+F103+G103+I103</f>
        <v>2188962.38</v>
      </c>
      <c r="L103" s="68">
        <v>773572.81</v>
      </c>
      <c r="M103" s="123"/>
      <c r="N103" s="68"/>
      <c r="O103" s="68"/>
      <c r="P103" s="40">
        <v>405099.23</v>
      </c>
      <c r="Q103" s="68" t="s">
        <v>72</v>
      </c>
      <c r="R103" s="67">
        <f t="shared" ref="R103:R106" si="100">L103+M103+N103+P103</f>
        <v>1178672.04</v>
      </c>
      <c r="S103" s="68"/>
      <c r="T103" s="68"/>
      <c r="U103" s="68"/>
      <c r="V103" s="68"/>
      <c r="W103" s="68"/>
      <c r="X103" s="68"/>
      <c r="Y103" s="67">
        <f t="shared" si="97"/>
        <v>0</v>
      </c>
      <c r="Z103" s="66"/>
      <c r="AA103" s="66"/>
      <c r="AB103" s="66"/>
      <c r="AC103" s="66"/>
      <c r="AD103" s="66"/>
      <c r="AE103" s="66"/>
      <c r="AF103" s="67">
        <f t="shared" si="93"/>
        <v>0</v>
      </c>
      <c r="AG103" s="66"/>
      <c r="AH103" s="66"/>
      <c r="AI103" s="66"/>
      <c r="AJ103" s="66"/>
      <c r="AK103" s="66"/>
      <c r="AL103" s="66"/>
      <c r="AM103" s="67">
        <f t="shared" si="94"/>
        <v>0</v>
      </c>
      <c r="AN103" s="66"/>
      <c r="AO103" s="66"/>
      <c r="AP103" s="66"/>
      <c r="AQ103" s="66"/>
      <c r="AR103" s="66"/>
      <c r="AS103" s="66"/>
      <c r="AT103" s="67">
        <f t="shared" si="95"/>
        <v>0</v>
      </c>
      <c r="AU103" s="69">
        <f t="shared" si="98"/>
        <v>3367634.42</v>
      </c>
      <c r="AV103" s="92" t="s">
        <v>301</v>
      </c>
      <c r="AW103" s="66">
        <v>2022</v>
      </c>
      <c r="AX103" s="82">
        <v>2023</v>
      </c>
      <c r="AY103" s="130" t="s">
        <v>133</v>
      </c>
    </row>
    <row r="104" spans="1:51" s="40" customFormat="1" ht="87" customHeight="1" x14ac:dyDescent="0.25">
      <c r="A104" s="129" t="s">
        <v>808</v>
      </c>
      <c r="B104" s="66" t="s">
        <v>114</v>
      </c>
      <c r="C104" s="66" t="s">
        <v>145</v>
      </c>
      <c r="D104" s="68"/>
      <c r="E104" s="58"/>
      <c r="F104" s="68"/>
      <c r="G104" s="68"/>
      <c r="H104" s="68"/>
      <c r="I104" s="68"/>
      <c r="J104" s="68"/>
      <c r="K104" s="67">
        <f t="shared" si="99"/>
        <v>0</v>
      </c>
      <c r="L104" s="66"/>
      <c r="M104" s="66"/>
      <c r="N104" s="66"/>
      <c r="O104" s="66"/>
      <c r="P104" s="66"/>
      <c r="Q104" s="66"/>
      <c r="R104" s="67">
        <f t="shared" si="100"/>
        <v>0</v>
      </c>
      <c r="S104" s="239">
        <v>50000</v>
      </c>
      <c r="T104" s="66"/>
      <c r="U104" s="66"/>
      <c r="V104" s="66"/>
      <c r="W104" s="66"/>
      <c r="X104" s="66"/>
      <c r="Y104" s="67">
        <f t="shared" si="97"/>
        <v>50000</v>
      </c>
      <c r="Z104" s="66"/>
      <c r="AA104" s="66"/>
      <c r="AB104" s="66"/>
      <c r="AC104" s="66"/>
      <c r="AD104" s="66"/>
      <c r="AE104" s="66"/>
      <c r="AF104" s="67">
        <f t="shared" si="93"/>
        <v>0</v>
      </c>
      <c r="AG104" s="66"/>
      <c r="AH104" s="66"/>
      <c r="AI104" s="66"/>
      <c r="AJ104" s="66"/>
      <c r="AK104" s="66"/>
      <c r="AL104" s="66"/>
      <c r="AM104" s="67">
        <f t="shared" si="94"/>
        <v>0</v>
      </c>
      <c r="AN104" s="66"/>
      <c r="AO104" s="66"/>
      <c r="AP104" s="66"/>
      <c r="AQ104" s="66"/>
      <c r="AR104" s="66"/>
      <c r="AS104" s="66"/>
      <c r="AT104" s="67">
        <f t="shared" si="95"/>
        <v>0</v>
      </c>
      <c r="AU104" s="69">
        <f t="shared" si="98"/>
        <v>50000</v>
      </c>
      <c r="AV104" s="93" t="s">
        <v>26</v>
      </c>
      <c r="AW104" s="66">
        <v>2022</v>
      </c>
      <c r="AX104" s="82">
        <v>2022</v>
      </c>
      <c r="AY104" s="130" t="s">
        <v>133</v>
      </c>
    </row>
    <row r="105" spans="1:51" s="40" customFormat="1" ht="301.5" customHeight="1" x14ac:dyDescent="0.25">
      <c r="A105" s="129" t="s">
        <v>809</v>
      </c>
      <c r="B105" s="168" t="s">
        <v>687</v>
      </c>
      <c r="C105" s="66" t="s">
        <v>145</v>
      </c>
      <c r="D105" s="66"/>
      <c r="E105" s="391">
        <v>154353</v>
      </c>
      <c r="F105" s="66"/>
      <c r="G105" s="66">
        <v>1000000</v>
      </c>
      <c r="H105" s="66"/>
      <c r="I105" s="66"/>
      <c r="J105" s="66"/>
      <c r="K105" s="67">
        <f t="shared" si="99"/>
        <v>1154353</v>
      </c>
      <c r="L105" s="66">
        <v>2600000</v>
      </c>
      <c r="M105" s="66"/>
      <c r="O105" s="66"/>
      <c r="P105" s="66">
        <v>400000</v>
      </c>
      <c r="Q105" s="66" t="s">
        <v>892</v>
      </c>
      <c r="R105" s="83">
        <f t="shared" ref="R105:R111" si="101">L105+M105+N105+P105</f>
        <v>3000000</v>
      </c>
      <c r="S105" s="66"/>
      <c r="T105" s="66"/>
      <c r="U105" s="66"/>
      <c r="V105" s="66"/>
      <c r="W105" s="66"/>
      <c r="X105" s="66"/>
      <c r="Y105" s="67">
        <f t="shared" si="97"/>
        <v>0</v>
      </c>
      <c r="Z105" s="66"/>
      <c r="AA105" s="66"/>
      <c r="AB105" s="66">
        <v>500000</v>
      </c>
      <c r="AC105" s="66"/>
      <c r="AD105" s="66"/>
      <c r="AE105" s="66"/>
      <c r="AF105" s="67">
        <f t="shared" si="93"/>
        <v>500000</v>
      </c>
      <c r="AG105" s="66"/>
      <c r="AH105" s="66"/>
      <c r="AI105" s="66"/>
      <c r="AJ105" s="66"/>
      <c r="AK105" s="66"/>
      <c r="AL105" s="66"/>
      <c r="AM105" s="67">
        <f t="shared" si="94"/>
        <v>0</v>
      </c>
      <c r="AN105" s="66"/>
      <c r="AO105" s="66"/>
      <c r="AP105" s="66"/>
      <c r="AQ105" s="66"/>
      <c r="AR105" s="66"/>
      <c r="AS105" s="66"/>
      <c r="AT105" s="67">
        <f t="shared" si="95"/>
        <v>0</v>
      </c>
      <c r="AU105" s="69">
        <f t="shared" si="98"/>
        <v>4654353</v>
      </c>
      <c r="AV105" s="93" t="s">
        <v>27</v>
      </c>
      <c r="AW105" s="66">
        <v>2022</v>
      </c>
      <c r="AX105" s="82">
        <v>2025</v>
      </c>
      <c r="AY105" s="130" t="s">
        <v>133</v>
      </c>
    </row>
    <row r="106" spans="1:51" s="40" customFormat="1" ht="134.25" customHeight="1" x14ac:dyDescent="0.25">
      <c r="A106" s="129" t="s">
        <v>810</v>
      </c>
      <c r="B106" s="66" t="s">
        <v>28</v>
      </c>
      <c r="C106" s="66" t="s">
        <v>145</v>
      </c>
      <c r="D106" s="68"/>
      <c r="E106" s="282">
        <f>13238+30000</f>
        <v>43238</v>
      </c>
      <c r="F106" s="66"/>
      <c r="G106" s="66"/>
      <c r="H106" s="66"/>
      <c r="I106" s="66"/>
      <c r="J106" s="66"/>
      <c r="K106" s="67">
        <f t="shared" si="99"/>
        <v>43238</v>
      </c>
      <c r="L106" s="66"/>
      <c r="M106" s="66"/>
      <c r="N106" s="66"/>
      <c r="O106" s="66"/>
      <c r="P106" s="66"/>
      <c r="Q106" s="66"/>
      <c r="R106" s="67">
        <f t="shared" si="100"/>
        <v>0</v>
      </c>
      <c r="S106" s="66"/>
      <c r="T106" s="66"/>
      <c r="U106" s="66"/>
      <c r="V106" s="66"/>
      <c r="W106" s="66"/>
      <c r="X106" s="66"/>
      <c r="Y106" s="67">
        <f t="shared" si="97"/>
        <v>0</v>
      </c>
      <c r="Z106" s="66"/>
      <c r="AA106" s="66"/>
      <c r="AB106" s="66"/>
      <c r="AC106" s="66"/>
      <c r="AD106" s="66"/>
      <c r="AE106" s="66"/>
      <c r="AF106" s="67">
        <f t="shared" si="93"/>
        <v>0</v>
      </c>
      <c r="AG106" s="66"/>
      <c r="AH106" s="66"/>
      <c r="AI106" s="66"/>
      <c r="AJ106" s="66"/>
      <c r="AK106" s="66"/>
      <c r="AL106" s="66"/>
      <c r="AM106" s="67">
        <f t="shared" si="94"/>
        <v>0</v>
      </c>
      <c r="AN106" s="66"/>
      <c r="AO106" s="66"/>
      <c r="AP106" s="66"/>
      <c r="AQ106" s="66"/>
      <c r="AR106" s="66"/>
      <c r="AS106" s="66"/>
      <c r="AT106" s="67">
        <f t="shared" si="95"/>
        <v>0</v>
      </c>
      <c r="AU106" s="69">
        <f t="shared" si="98"/>
        <v>43238</v>
      </c>
      <c r="AV106" s="93" t="s">
        <v>29</v>
      </c>
      <c r="AW106" s="66">
        <v>2022</v>
      </c>
      <c r="AX106" s="82">
        <v>2022</v>
      </c>
      <c r="AY106" s="130" t="s">
        <v>133</v>
      </c>
    </row>
    <row r="107" spans="1:51" s="6" customFormat="1" ht="44.25" customHeight="1" x14ac:dyDescent="0.25">
      <c r="A107" s="129" t="s">
        <v>811</v>
      </c>
      <c r="B107" s="66" t="s">
        <v>48</v>
      </c>
      <c r="C107" s="82" t="s">
        <v>145</v>
      </c>
      <c r="D107" s="86"/>
      <c r="E107" s="98"/>
      <c r="F107" s="86"/>
      <c r="G107" s="86"/>
      <c r="H107" s="86"/>
      <c r="I107" s="86"/>
      <c r="J107" s="86"/>
      <c r="K107" s="103">
        <f t="shared" ref="K107:K112" si="102">E107+F107+G107+I107</f>
        <v>0</v>
      </c>
      <c r="L107" s="86">
        <v>500000</v>
      </c>
      <c r="M107" s="86"/>
      <c r="N107" s="86"/>
      <c r="O107" s="86"/>
      <c r="P107" s="86"/>
      <c r="Q107" s="86"/>
      <c r="R107" s="83">
        <f t="shared" si="101"/>
        <v>500000</v>
      </c>
      <c r="S107" s="86"/>
      <c r="T107" s="86"/>
      <c r="U107" s="86"/>
      <c r="V107" s="86"/>
      <c r="W107" s="86"/>
      <c r="X107" s="86"/>
      <c r="Y107" s="83">
        <f t="shared" ref="Y107:Y111" si="103">S107+T107+U107+W107</f>
        <v>0</v>
      </c>
      <c r="Z107" s="86"/>
      <c r="AA107" s="86"/>
      <c r="AB107" s="86"/>
      <c r="AC107" s="86"/>
      <c r="AD107" s="86"/>
      <c r="AE107" s="86"/>
      <c r="AF107" s="83">
        <f t="shared" ref="AF107:AF111" si="104">Z107+AA107+AB107+AD107</f>
        <v>0</v>
      </c>
      <c r="AG107" s="86"/>
      <c r="AH107" s="86"/>
      <c r="AI107" s="86"/>
      <c r="AJ107" s="86"/>
      <c r="AK107" s="86"/>
      <c r="AL107" s="86"/>
      <c r="AM107" s="83">
        <f t="shared" ref="AM107:AM111" si="105">AG107+AH107+AI107+AK107</f>
        <v>0</v>
      </c>
      <c r="AN107" s="86"/>
      <c r="AO107" s="86"/>
      <c r="AP107" s="86"/>
      <c r="AQ107" s="86"/>
      <c r="AR107" s="86"/>
      <c r="AS107" s="86"/>
      <c r="AT107" s="83">
        <f t="shared" ref="AT107:AT111" si="106">AN107+AO107+AP107+AR107</f>
        <v>0</v>
      </c>
      <c r="AU107" s="69">
        <f t="shared" si="98"/>
        <v>500000</v>
      </c>
      <c r="AV107" s="92" t="s">
        <v>352</v>
      </c>
      <c r="AW107" s="86">
        <v>2023</v>
      </c>
      <c r="AX107" s="86">
        <v>2023</v>
      </c>
      <c r="AY107" s="132" t="s">
        <v>206</v>
      </c>
    </row>
    <row r="108" spans="1:51" s="6" customFormat="1" ht="36" x14ac:dyDescent="0.25">
      <c r="A108" s="129" t="s">
        <v>812</v>
      </c>
      <c r="B108" s="66" t="s">
        <v>51</v>
      </c>
      <c r="C108" s="82" t="s">
        <v>145</v>
      </c>
      <c r="D108" s="86"/>
      <c r="E108" s="98"/>
      <c r="F108" s="86"/>
      <c r="G108" s="86"/>
      <c r="H108" s="86"/>
      <c r="I108" s="86"/>
      <c r="J108" s="86"/>
      <c r="K108" s="103">
        <f t="shared" si="102"/>
        <v>0</v>
      </c>
      <c r="L108" s="86">
        <v>202000</v>
      </c>
      <c r="M108" s="86"/>
      <c r="N108" s="86"/>
      <c r="O108" s="86"/>
      <c r="P108" s="86"/>
      <c r="Q108" s="86"/>
      <c r="R108" s="83">
        <f t="shared" si="101"/>
        <v>202000</v>
      </c>
      <c r="S108" s="86"/>
      <c r="T108" s="86"/>
      <c r="U108" s="86"/>
      <c r="V108" s="86"/>
      <c r="W108" s="86"/>
      <c r="X108" s="86"/>
      <c r="Y108" s="83">
        <f t="shared" si="103"/>
        <v>0</v>
      </c>
      <c r="Z108" s="86"/>
      <c r="AA108" s="86"/>
      <c r="AB108" s="86"/>
      <c r="AC108" s="86"/>
      <c r="AD108" s="86"/>
      <c r="AE108" s="86"/>
      <c r="AF108" s="83">
        <f t="shared" si="104"/>
        <v>0</v>
      </c>
      <c r="AG108" s="86"/>
      <c r="AH108" s="86"/>
      <c r="AI108" s="86"/>
      <c r="AJ108" s="86"/>
      <c r="AK108" s="86"/>
      <c r="AL108" s="86"/>
      <c r="AM108" s="83">
        <f t="shared" si="105"/>
        <v>0</v>
      </c>
      <c r="AN108" s="86"/>
      <c r="AO108" s="86"/>
      <c r="AP108" s="86"/>
      <c r="AQ108" s="86"/>
      <c r="AR108" s="86"/>
      <c r="AS108" s="86"/>
      <c r="AT108" s="83">
        <f t="shared" si="106"/>
        <v>0</v>
      </c>
      <c r="AU108" s="69">
        <f t="shared" si="98"/>
        <v>202000</v>
      </c>
      <c r="AV108" s="92" t="s">
        <v>343</v>
      </c>
      <c r="AW108" s="86">
        <v>2023</v>
      </c>
      <c r="AX108" s="86">
        <v>2023</v>
      </c>
      <c r="AY108" s="125" t="s">
        <v>213</v>
      </c>
    </row>
    <row r="109" spans="1:51" s="6" customFormat="1" ht="144" x14ac:dyDescent="0.25">
      <c r="A109" s="129" t="s">
        <v>813</v>
      </c>
      <c r="B109" s="66" t="s">
        <v>52</v>
      </c>
      <c r="C109" s="82" t="s">
        <v>145</v>
      </c>
      <c r="D109" s="86"/>
      <c r="E109" s="98"/>
      <c r="F109" s="86"/>
      <c r="G109" s="86"/>
      <c r="H109" s="86"/>
      <c r="I109" s="86"/>
      <c r="J109" s="86"/>
      <c r="K109" s="103">
        <f t="shared" si="102"/>
        <v>0</v>
      </c>
      <c r="L109" s="86">
        <v>200000</v>
      </c>
      <c r="M109" s="86"/>
      <c r="N109" s="86"/>
      <c r="O109" s="86"/>
      <c r="P109" s="86"/>
      <c r="Q109" s="86"/>
      <c r="R109" s="83">
        <f t="shared" si="101"/>
        <v>200000</v>
      </c>
      <c r="S109" s="86">
        <v>250000</v>
      </c>
      <c r="T109" s="86"/>
      <c r="U109" s="86"/>
      <c r="V109" s="86"/>
      <c r="W109" s="86"/>
      <c r="X109" s="86"/>
      <c r="Y109" s="83">
        <f t="shared" si="103"/>
        <v>250000</v>
      </c>
      <c r="Z109" s="86"/>
      <c r="AA109" s="86"/>
      <c r="AB109" s="86"/>
      <c r="AC109" s="86"/>
      <c r="AD109" s="86"/>
      <c r="AE109" s="86"/>
      <c r="AF109" s="83">
        <f t="shared" si="104"/>
        <v>0</v>
      </c>
      <c r="AG109" s="86"/>
      <c r="AH109" s="86"/>
      <c r="AI109" s="86"/>
      <c r="AJ109" s="86"/>
      <c r="AK109" s="86"/>
      <c r="AL109" s="86"/>
      <c r="AM109" s="83">
        <f t="shared" si="105"/>
        <v>0</v>
      </c>
      <c r="AN109" s="86"/>
      <c r="AO109" s="86"/>
      <c r="AP109" s="86"/>
      <c r="AQ109" s="86"/>
      <c r="AR109" s="86"/>
      <c r="AS109" s="86"/>
      <c r="AT109" s="83">
        <f t="shared" si="106"/>
        <v>0</v>
      </c>
      <c r="AU109" s="69">
        <f t="shared" si="98"/>
        <v>450000</v>
      </c>
      <c r="AV109" s="92" t="s">
        <v>729</v>
      </c>
      <c r="AW109" s="86">
        <v>2023</v>
      </c>
      <c r="AX109" s="86">
        <v>2024</v>
      </c>
      <c r="AY109" s="125" t="s">
        <v>207</v>
      </c>
    </row>
    <row r="110" spans="1:51" s="6" customFormat="1" ht="234" x14ac:dyDescent="0.25">
      <c r="A110" s="129" t="s">
        <v>814</v>
      </c>
      <c r="B110" s="66" t="s">
        <v>46</v>
      </c>
      <c r="C110" s="82" t="s">
        <v>145</v>
      </c>
      <c r="D110" s="86"/>
      <c r="E110" s="89"/>
      <c r="F110" s="89"/>
      <c r="G110" s="89"/>
      <c r="H110" s="89"/>
      <c r="I110" s="89"/>
      <c r="J110" s="89"/>
      <c r="K110" s="103">
        <f t="shared" si="102"/>
        <v>0</v>
      </c>
      <c r="L110" s="89"/>
      <c r="M110" s="89"/>
      <c r="N110" s="89"/>
      <c r="O110" s="89"/>
      <c r="P110" s="89"/>
      <c r="Q110" s="89"/>
      <c r="R110" s="83">
        <f t="shared" si="101"/>
        <v>0</v>
      </c>
      <c r="S110" s="86"/>
      <c r="T110" s="86"/>
      <c r="U110" s="86"/>
      <c r="V110" s="86"/>
      <c r="W110" s="86"/>
      <c r="X110" s="86"/>
      <c r="Y110" s="83">
        <f t="shared" si="103"/>
        <v>0</v>
      </c>
      <c r="Z110" s="86"/>
      <c r="AA110" s="86"/>
      <c r="AB110" s="86"/>
      <c r="AC110" s="86"/>
      <c r="AD110" s="86"/>
      <c r="AE110" s="86"/>
      <c r="AF110" s="83">
        <f t="shared" si="104"/>
        <v>0</v>
      </c>
      <c r="AG110" s="86">
        <v>1500000</v>
      </c>
      <c r="AH110" s="86"/>
      <c r="AI110" s="86"/>
      <c r="AJ110" s="86"/>
      <c r="AK110" s="86"/>
      <c r="AL110" s="86"/>
      <c r="AM110" s="83">
        <f t="shared" si="105"/>
        <v>1500000</v>
      </c>
      <c r="AN110" s="86"/>
      <c r="AO110" s="86"/>
      <c r="AP110" s="86"/>
      <c r="AQ110" s="86"/>
      <c r="AR110" s="86"/>
      <c r="AS110" s="86"/>
      <c r="AT110" s="83">
        <f t="shared" si="106"/>
        <v>0</v>
      </c>
      <c r="AU110" s="69">
        <f t="shared" si="98"/>
        <v>1500000</v>
      </c>
      <c r="AV110" s="91" t="s">
        <v>47</v>
      </c>
      <c r="AW110" s="90">
        <v>2026</v>
      </c>
      <c r="AX110" s="90">
        <v>2026</v>
      </c>
      <c r="AY110" s="132" t="s">
        <v>111</v>
      </c>
    </row>
    <row r="111" spans="1:51" s="6" customFormat="1" ht="54" x14ac:dyDescent="0.25">
      <c r="A111" s="129" t="s">
        <v>815</v>
      </c>
      <c r="B111" s="66" t="s">
        <v>450</v>
      </c>
      <c r="C111" s="82" t="s">
        <v>145</v>
      </c>
      <c r="D111" s="86"/>
      <c r="E111" s="86"/>
      <c r="F111" s="86"/>
      <c r="G111" s="86"/>
      <c r="H111" s="86"/>
      <c r="I111" s="86"/>
      <c r="J111" s="86"/>
      <c r="K111" s="103">
        <f t="shared" si="102"/>
        <v>0</v>
      </c>
      <c r="L111" s="86">
        <v>650000</v>
      </c>
      <c r="M111" s="86"/>
      <c r="N111" s="86"/>
      <c r="O111" s="86"/>
      <c r="P111" s="86"/>
      <c r="Q111" s="86"/>
      <c r="R111" s="83">
        <f t="shared" si="101"/>
        <v>650000</v>
      </c>
      <c r="S111" s="86"/>
      <c r="T111" s="86"/>
      <c r="U111" s="86"/>
      <c r="V111" s="86"/>
      <c r="W111" s="86"/>
      <c r="X111" s="86"/>
      <c r="Y111" s="83">
        <f t="shared" si="103"/>
        <v>0</v>
      </c>
      <c r="Z111" s="86"/>
      <c r="AA111" s="86"/>
      <c r="AB111" s="86"/>
      <c r="AC111" s="86"/>
      <c r="AD111" s="86"/>
      <c r="AE111" s="86"/>
      <c r="AF111" s="83">
        <f t="shared" si="104"/>
        <v>0</v>
      </c>
      <c r="AG111" s="86"/>
      <c r="AH111" s="86"/>
      <c r="AI111" s="86"/>
      <c r="AJ111" s="86"/>
      <c r="AK111" s="86"/>
      <c r="AL111" s="86"/>
      <c r="AM111" s="83">
        <f t="shared" si="105"/>
        <v>0</v>
      </c>
      <c r="AN111" s="86"/>
      <c r="AO111" s="86"/>
      <c r="AP111" s="86"/>
      <c r="AQ111" s="86"/>
      <c r="AR111" s="86"/>
      <c r="AS111" s="86"/>
      <c r="AT111" s="83">
        <f t="shared" si="106"/>
        <v>0</v>
      </c>
      <c r="AU111" s="73">
        <f t="shared" si="98"/>
        <v>650000</v>
      </c>
      <c r="AV111" s="92" t="s">
        <v>451</v>
      </c>
      <c r="AW111" s="86">
        <v>2023</v>
      </c>
      <c r="AX111" s="86">
        <v>2023</v>
      </c>
      <c r="AY111" s="125" t="s">
        <v>215</v>
      </c>
    </row>
    <row r="112" spans="1:51" s="8" customFormat="1" ht="72.75" customHeight="1" x14ac:dyDescent="0.25">
      <c r="A112" s="129" t="s">
        <v>816</v>
      </c>
      <c r="B112" s="66" t="s">
        <v>362</v>
      </c>
      <c r="C112" s="82" t="s">
        <v>145</v>
      </c>
      <c r="D112" s="86"/>
      <c r="E112" s="86"/>
      <c r="F112" s="86"/>
      <c r="G112" s="86"/>
      <c r="H112" s="86"/>
      <c r="I112" s="86"/>
      <c r="J112" s="86"/>
      <c r="K112" s="103">
        <f t="shared" si="102"/>
        <v>0</v>
      </c>
      <c r="L112" s="86">
        <v>16800</v>
      </c>
      <c r="M112" s="86"/>
      <c r="N112" s="86">
        <v>112000</v>
      </c>
      <c r="O112" s="86" t="s">
        <v>74</v>
      </c>
      <c r="P112" s="86"/>
      <c r="Q112" s="86"/>
      <c r="R112" s="83">
        <f>L112+M112+N112+P112</f>
        <v>128800</v>
      </c>
      <c r="S112" s="86">
        <v>31500</v>
      </c>
      <c r="T112" s="86"/>
      <c r="U112" s="86">
        <v>178500</v>
      </c>
      <c r="V112" s="86"/>
      <c r="W112" s="86"/>
      <c r="X112" s="86"/>
      <c r="Y112" s="83">
        <f>S112+T112+U112+W112</f>
        <v>210000</v>
      </c>
      <c r="Z112" s="86"/>
      <c r="AA112" s="86"/>
      <c r="AB112" s="86"/>
      <c r="AC112" s="86"/>
      <c r="AD112" s="86"/>
      <c r="AE112" s="86"/>
      <c r="AF112" s="83">
        <f>Z112+AA112+AB112+AD112</f>
        <v>0</v>
      </c>
      <c r="AG112" s="86"/>
      <c r="AH112" s="86"/>
      <c r="AI112" s="86"/>
      <c r="AJ112" s="86"/>
      <c r="AK112" s="86"/>
      <c r="AL112" s="86"/>
      <c r="AM112" s="83">
        <f>AG112+AH112+AI112+AK112</f>
        <v>0</v>
      </c>
      <c r="AN112" s="86"/>
      <c r="AO112" s="86"/>
      <c r="AP112" s="86"/>
      <c r="AQ112" s="86"/>
      <c r="AR112" s="86"/>
      <c r="AS112" s="86"/>
      <c r="AT112" s="83">
        <f>AN112+AO112+AP112+AR112</f>
        <v>0</v>
      </c>
      <c r="AU112" s="73">
        <f t="shared" ref="AU112" si="107">AT112+AM112+AF112+Y112+R112+K112</f>
        <v>338800</v>
      </c>
      <c r="AV112" s="92" t="s">
        <v>708</v>
      </c>
      <c r="AW112" s="86">
        <v>2023</v>
      </c>
      <c r="AX112" s="86">
        <v>2024</v>
      </c>
      <c r="AY112" s="260" t="s">
        <v>709</v>
      </c>
    </row>
    <row r="113" spans="1:122" s="8" customFormat="1" ht="72.75" customHeight="1" x14ac:dyDescent="0.25">
      <c r="A113" s="129" t="s">
        <v>884</v>
      </c>
      <c r="B113" s="66" t="s">
        <v>885</v>
      </c>
      <c r="C113" s="82" t="s">
        <v>145</v>
      </c>
      <c r="D113" s="86"/>
      <c r="E113" s="86"/>
      <c r="F113" s="86"/>
      <c r="G113" s="86"/>
      <c r="H113" s="86"/>
      <c r="I113" s="86"/>
      <c r="J113" s="86"/>
      <c r="K113" s="103">
        <f t="shared" ref="K113" si="108">E113+F113+G113+I113</f>
        <v>0</v>
      </c>
      <c r="L113" s="86">
        <v>150000</v>
      </c>
      <c r="M113" s="86"/>
      <c r="N113" s="86">
        <v>850000</v>
      </c>
      <c r="O113" s="86" t="s">
        <v>74</v>
      </c>
      <c r="P113" s="86"/>
      <c r="Q113" s="86"/>
      <c r="R113" s="83">
        <f>L113+M113+N113+P113</f>
        <v>1000000</v>
      </c>
      <c r="S113" s="86"/>
      <c r="T113" s="86"/>
      <c r="U113" s="86"/>
      <c r="V113" s="86"/>
      <c r="W113" s="86"/>
      <c r="X113" s="86"/>
      <c r="Y113" s="83">
        <f>S113+T113+U113+W113</f>
        <v>0</v>
      </c>
      <c r="Z113" s="86"/>
      <c r="AA113" s="86"/>
      <c r="AB113" s="86"/>
      <c r="AC113" s="86"/>
      <c r="AD113" s="86"/>
      <c r="AE113" s="86"/>
      <c r="AF113" s="83">
        <f>Z113+AA113+AB113+AD113</f>
        <v>0</v>
      </c>
      <c r="AG113" s="86"/>
      <c r="AH113" s="86"/>
      <c r="AI113" s="86"/>
      <c r="AJ113" s="86"/>
      <c r="AK113" s="86"/>
      <c r="AL113" s="86"/>
      <c r="AM113" s="83">
        <f>AG113+AH113+AI113+AK113</f>
        <v>0</v>
      </c>
      <c r="AN113" s="86"/>
      <c r="AO113" s="86"/>
      <c r="AP113" s="86"/>
      <c r="AQ113" s="86"/>
      <c r="AR113" s="86"/>
      <c r="AS113" s="86"/>
      <c r="AT113" s="83">
        <f>AN113+AO113+AP113+AR113</f>
        <v>0</v>
      </c>
      <c r="AU113" s="69">
        <f t="shared" si="98"/>
        <v>1000000</v>
      </c>
      <c r="AV113" s="92" t="s">
        <v>886</v>
      </c>
      <c r="AW113" s="86">
        <v>2023</v>
      </c>
      <c r="AX113" s="86">
        <v>2023</v>
      </c>
      <c r="AY113" s="132" t="s">
        <v>111</v>
      </c>
    </row>
    <row r="114" spans="1:122" s="40" customFormat="1" ht="45" customHeight="1" x14ac:dyDescent="0.25">
      <c r="A114" s="129"/>
      <c r="B114" s="66"/>
      <c r="C114" s="66"/>
      <c r="D114" s="66"/>
      <c r="E114" s="82"/>
      <c r="F114" s="66"/>
      <c r="G114" s="66"/>
      <c r="H114" s="66"/>
      <c r="I114" s="66"/>
      <c r="J114" s="66"/>
      <c r="K114" s="67"/>
      <c r="L114" s="68"/>
      <c r="M114" s="66"/>
      <c r="N114" s="66"/>
      <c r="O114" s="66"/>
      <c r="P114" s="66"/>
      <c r="Q114" s="66"/>
      <c r="R114" s="67"/>
      <c r="S114" s="66"/>
      <c r="T114" s="66"/>
      <c r="U114" s="66"/>
      <c r="V114" s="66"/>
      <c r="W114" s="66"/>
      <c r="X114" s="66"/>
      <c r="Y114" s="67"/>
      <c r="Z114" s="66"/>
      <c r="AA114" s="66"/>
      <c r="AB114" s="66"/>
      <c r="AC114" s="66"/>
      <c r="AD114" s="66"/>
      <c r="AE114" s="66"/>
      <c r="AF114" s="67"/>
      <c r="AG114" s="66"/>
      <c r="AH114" s="66"/>
      <c r="AI114" s="66"/>
      <c r="AJ114" s="66"/>
      <c r="AK114" s="66"/>
      <c r="AL114" s="66"/>
      <c r="AM114" s="67"/>
      <c r="AN114" s="66"/>
      <c r="AO114" s="66"/>
      <c r="AP114" s="66"/>
      <c r="AQ114" s="66"/>
      <c r="AR114" s="66"/>
      <c r="AS114" s="66"/>
      <c r="AT114" s="67"/>
      <c r="AU114" s="69"/>
      <c r="AV114" s="93"/>
      <c r="AW114" s="66"/>
      <c r="AX114" s="70"/>
      <c r="AY114" s="130"/>
    </row>
    <row r="115" spans="1:122" ht="31.5" customHeight="1" x14ac:dyDescent="0.25">
      <c r="A115" s="308" t="s">
        <v>817</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309"/>
      <c r="AP115" s="309"/>
      <c r="AQ115" s="309"/>
      <c r="AR115" s="309"/>
      <c r="AS115" s="309"/>
      <c r="AT115" s="309"/>
      <c r="AU115" s="309"/>
      <c r="AV115" s="309"/>
      <c r="AW115" s="309"/>
      <c r="AX115" s="309"/>
      <c r="AY115" s="310"/>
    </row>
    <row r="116" spans="1:122" s="40" customFormat="1" ht="45" customHeight="1" x14ac:dyDescent="0.25">
      <c r="A116" s="129" t="s">
        <v>529</v>
      </c>
      <c r="B116" s="66"/>
      <c r="C116" s="66"/>
      <c r="D116" s="66"/>
      <c r="E116" s="82"/>
      <c r="F116" s="66"/>
      <c r="G116" s="66"/>
      <c r="H116" s="66"/>
      <c r="I116" s="66"/>
      <c r="J116" s="66"/>
      <c r="K116" s="103">
        <f t="shared" ref="K116" si="109">E116+F116+G116+I116</f>
        <v>0</v>
      </c>
      <c r="L116" s="68"/>
      <c r="M116" s="66"/>
      <c r="N116" s="66"/>
      <c r="O116" s="66"/>
      <c r="P116" s="66"/>
      <c r="Q116" s="66"/>
      <c r="R116" s="83">
        <f t="shared" ref="R116" si="110">L116+M116+N116+P116</f>
        <v>0</v>
      </c>
      <c r="S116" s="86"/>
      <c r="T116" s="86"/>
      <c r="U116" s="86"/>
      <c r="V116" s="86"/>
      <c r="W116" s="86"/>
      <c r="X116" s="86"/>
      <c r="Y116" s="83">
        <f t="shared" ref="Y116" si="111">S116+T116+U116+W116</f>
        <v>0</v>
      </c>
      <c r="Z116" s="86"/>
      <c r="AA116" s="86"/>
      <c r="AB116" s="86"/>
      <c r="AC116" s="86"/>
      <c r="AD116" s="86"/>
      <c r="AE116" s="86"/>
      <c r="AF116" s="83">
        <f t="shared" ref="AF116" si="112">Z116+AA116+AB116+AD116</f>
        <v>0</v>
      </c>
      <c r="AG116" s="86"/>
      <c r="AH116" s="86"/>
      <c r="AI116" s="86"/>
      <c r="AJ116" s="86"/>
      <c r="AK116" s="86"/>
      <c r="AL116" s="86"/>
      <c r="AM116" s="83">
        <f t="shared" ref="AM116" si="113">AG116+AH116+AI116+AK116</f>
        <v>0</v>
      </c>
      <c r="AN116" s="86"/>
      <c r="AO116" s="86"/>
      <c r="AP116" s="86"/>
      <c r="AQ116" s="86"/>
      <c r="AR116" s="86"/>
      <c r="AS116" s="86"/>
      <c r="AT116" s="83">
        <f t="shared" ref="AT116" si="114">AN116+AO116+AP116+AR116</f>
        <v>0</v>
      </c>
      <c r="AU116" s="73">
        <f t="shared" ref="AU116" si="115">AT116+AM116+AF116+Y116+R116+K116</f>
        <v>0</v>
      </c>
      <c r="AV116" s="93"/>
      <c r="AW116" s="66"/>
      <c r="AX116" s="70"/>
      <c r="AY116" s="130"/>
    </row>
    <row r="117" spans="1:122" s="40" customFormat="1" ht="24.75" customHeight="1" x14ac:dyDescent="0.25">
      <c r="A117" s="129"/>
      <c r="B117" s="168"/>
      <c r="C117" s="168"/>
      <c r="D117" s="168"/>
      <c r="E117" s="169"/>
      <c r="F117" s="168"/>
      <c r="G117" s="168"/>
      <c r="H117" s="168"/>
      <c r="I117" s="168"/>
      <c r="J117" s="168"/>
      <c r="K117" s="107"/>
      <c r="L117" s="181"/>
      <c r="M117" s="168"/>
      <c r="N117" s="168"/>
      <c r="O117" s="168"/>
      <c r="P117" s="168"/>
      <c r="Q117" s="168"/>
      <c r="R117" s="173"/>
      <c r="S117" s="172"/>
      <c r="T117" s="172"/>
      <c r="U117" s="172"/>
      <c r="V117" s="172"/>
      <c r="W117" s="172"/>
      <c r="X117" s="172"/>
      <c r="Y117" s="173"/>
      <c r="Z117" s="172"/>
      <c r="AA117" s="172"/>
      <c r="AB117" s="172"/>
      <c r="AC117" s="172"/>
      <c r="AD117" s="172"/>
      <c r="AE117" s="172"/>
      <c r="AF117" s="173"/>
      <c r="AG117" s="172"/>
      <c r="AH117" s="172"/>
      <c r="AI117" s="172"/>
      <c r="AJ117" s="172"/>
      <c r="AK117" s="172"/>
      <c r="AL117" s="172"/>
      <c r="AM117" s="173"/>
      <c r="AN117" s="172"/>
      <c r="AO117" s="172"/>
      <c r="AP117" s="172"/>
      <c r="AQ117" s="172"/>
      <c r="AR117" s="172"/>
      <c r="AS117" s="172"/>
      <c r="AT117" s="173"/>
      <c r="AU117" s="202"/>
      <c r="AV117" s="183"/>
      <c r="AW117" s="168"/>
      <c r="AX117" s="184"/>
      <c r="AY117" s="130"/>
    </row>
    <row r="118" spans="1:122" ht="31.5" customHeight="1" x14ac:dyDescent="0.25">
      <c r="A118" s="308" t="s">
        <v>818</v>
      </c>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309"/>
      <c r="AP118" s="309"/>
      <c r="AQ118" s="309"/>
      <c r="AR118" s="309"/>
      <c r="AS118" s="309"/>
      <c r="AT118" s="309"/>
      <c r="AU118" s="309"/>
      <c r="AV118" s="309"/>
      <c r="AW118" s="309"/>
      <c r="AX118" s="309"/>
      <c r="AY118" s="310"/>
    </row>
    <row r="119" spans="1:122" ht="45" customHeight="1" x14ac:dyDescent="0.25">
      <c r="A119" s="115" t="s">
        <v>530</v>
      </c>
      <c r="B119" s="71" t="s">
        <v>736</v>
      </c>
      <c r="C119" s="71" t="s">
        <v>145</v>
      </c>
      <c r="D119" s="71"/>
      <c r="E119" s="82"/>
      <c r="F119" s="71"/>
      <c r="G119" s="71"/>
      <c r="H119" s="71"/>
      <c r="I119" s="71"/>
      <c r="J119" s="71"/>
      <c r="K119" s="67">
        <f>E119+F119+G119+I119</f>
        <v>0</v>
      </c>
      <c r="L119" s="72">
        <v>130000</v>
      </c>
      <c r="M119" s="71"/>
      <c r="N119" s="71"/>
      <c r="O119" s="71"/>
      <c r="P119" s="71"/>
      <c r="Q119" s="71"/>
      <c r="R119" s="67">
        <f>L119+M119+N119+P119</f>
        <v>130000</v>
      </c>
      <c r="S119" s="71">
        <v>130000</v>
      </c>
      <c r="T119" s="71"/>
      <c r="U119" s="71"/>
      <c r="V119" s="71"/>
      <c r="W119" s="71"/>
      <c r="X119" s="71"/>
      <c r="Y119" s="67">
        <f t="shared" ref="Y119:Y120" si="116">S119+T119+U119+W119</f>
        <v>130000</v>
      </c>
      <c r="Z119" s="71"/>
      <c r="AA119" s="71"/>
      <c r="AB119" s="71"/>
      <c r="AC119" s="71"/>
      <c r="AD119" s="71"/>
      <c r="AE119" s="71"/>
      <c r="AF119" s="67">
        <f t="shared" ref="AF119:AF120" si="117">Z119+AA119+AB119+AD119</f>
        <v>0</v>
      </c>
      <c r="AG119" s="71"/>
      <c r="AH119" s="71"/>
      <c r="AI119" s="71"/>
      <c r="AJ119" s="71"/>
      <c r="AK119" s="71"/>
      <c r="AL119" s="71"/>
      <c r="AM119" s="67">
        <f t="shared" ref="AM119:AM120" si="118">AG119+AH119+AI119+AK119</f>
        <v>0</v>
      </c>
      <c r="AN119" s="71"/>
      <c r="AO119" s="71"/>
      <c r="AP119" s="71"/>
      <c r="AQ119" s="71"/>
      <c r="AR119" s="71"/>
      <c r="AS119" s="71"/>
      <c r="AT119" s="67">
        <f t="shared" ref="AT119:AT120" si="119">AN119+AO119+AP119+AR119</f>
        <v>0</v>
      </c>
      <c r="AU119" s="73">
        <f t="shared" ref="AU119:AU120" si="120">AT119+AM119+AF119+Y119+R119+K119</f>
        <v>260000</v>
      </c>
      <c r="AV119" s="101" t="s">
        <v>315</v>
      </c>
      <c r="AW119" s="71">
        <v>2023</v>
      </c>
      <c r="AX119" s="74">
        <v>2027</v>
      </c>
      <c r="AY119" s="111" t="s">
        <v>316</v>
      </c>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c r="DI119" s="59"/>
      <c r="DJ119" s="59"/>
      <c r="DK119" s="59"/>
      <c r="DL119" s="59"/>
      <c r="DM119" s="59"/>
      <c r="DN119" s="59"/>
      <c r="DO119" s="59"/>
      <c r="DP119" s="59"/>
      <c r="DQ119" s="59"/>
      <c r="DR119" s="59"/>
    </row>
    <row r="120" spans="1:122" ht="45.75" customHeight="1" x14ac:dyDescent="0.25">
      <c r="A120" s="115" t="s">
        <v>819</v>
      </c>
      <c r="B120" s="71" t="s">
        <v>737</v>
      </c>
      <c r="C120" s="71" t="s">
        <v>145</v>
      </c>
      <c r="D120" s="71"/>
      <c r="E120" s="239"/>
      <c r="F120" s="72"/>
      <c r="G120" s="72"/>
      <c r="H120" s="72"/>
      <c r="I120" s="72"/>
      <c r="J120" s="72"/>
      <c r="K120" s="67">
        <f t="shared" ref="K120" si="121">E120+F120+G120+I120</f>
        <v>0</v>
      </c>
      <c r="L120" s="72">
        <v>25000</v>
      </c>
      <c r="M120" s="72"/>
      <c r="N120" s="72"/>
      <c r="O120" s="72"/>
      <c r="P120" s="72"/>
      <c r="Q120" s="72"/>
      <c r="R120" s="67">
        <f t="shared" ref="R120" si="122">L120+M120+N120+P120</f>
        <v>25000</v>
      </c>
      <c r="S120" s="71">
        <v>25000</v>
      </c>
      <c r="T120" s="71"/>
      <c r="U120" s="71"/>
      <c r="V120" s="71"/>
      <c r="W120" s="71"/>
      <c r="X120" s="71"/>
      <c r="Y120" s="67">
        <f t="shared" si="116"/>
        <v>25000</v>
      </c>
      <c r="Z120" s="71"/>
      <c r="AA120" s="71"/>
      <c r="AB120" s="71"/>
      <c r="AC120" s="71"/>
      <c r="AD120" s="71"/>
      <c r="AE120" s="71"/>
      <c r="AF120" s="67">
        <f t="shared" si="117"/>
        <v>0</v>
      </c>
      <c r="AG120" s="71"/>
      <c r="AH120" s="71"/>
      <c r="AI120" s="71"/>
      <c r="AJ120" s="71"/>
      <c r="AK120" s="71"/>
      <c r="AL120" s="71"/>
      <c r="AM120" s="67">
        <f t="shared" si="118"/>
        <v>0</v>
      </c>
      <c r="AN120" s="71"/>
      <c r="AO120" s="71"/>
      <c r="AP120" s="71"/>
      <c r="AQ120" s="71"/>
      <c r="AR120" s="71"/>
      <c r="AS120" s="71"/>
      <c r="AT120" s="67">
        <f t="shared" si="119"/>
        <v>0</v>
      </c>
      <c r="AU120" s="73">
        <f t="shared" si="120"/>
        <v>50000</v>
      </c>
      <c r="AV120" s="101" t="s">
        <v>11</v>
      </c>
      <c r="AW120" s="71">
        <v>2023</v>
      </c>
      <c r="AX120" s="74">
        <v>2027</v>
      </c>
      <c r="AY120" s="111" t="s">
        <v>316</v>
      </c>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c r="DI120" s="59"/>
      <c r="DJ120" s="59"/>
      <c r="DK120" s="59"/>
      <c r="DL120" s="59"/>
      <c r="DM120" s="59"/>
      <c r="DN120" s="59"/>
      <c r="DO120" s="59"/>
      <c r="DP120" s="59"/>
      <c r="DQ120" s="59"/>
      <c r="DR120" s="59"/>
    </row>
    <row r="121" spans="1:122" s="40" customFormat="1" ht="45" customHeight="1" x14ac:dyDescent="0.25">
      <c r="A121" s="129"/>
      <c r="B121" s="66"/>
      <c r="C121" s="66"/>
      <c r="D121" s="66"/>
      <c r="E121" s="82"/>
      <c r="F121" s="66"/>
      <c r="G121" s="66"/>
      <c r="H121" s="66"/>
      <c r="I121" s="66"/>
      <c r="J121" s="66"/>
      <c r="K121" s="67"/>
      <c r="L121" s="68"/>
      <c r="M121" s="66"/>
      <c r="N121" s="66"/>
      <c r="O121" s="66"/>
      <c r="P121" s="66"/>
      <c r="Q121" s="66"/>
      <c r="R121" s="67"/>
      <c r="S121" s="66"/>
      <c r="T121" s="66"/>
      <c r="U121" s="66"/>
      <c r="V121" s="66"/>
      <c r="W121" s="66"/>
      <c r="X121" s="66"/>
      <c r="Y121" s="67"/>
      <c r="Z121" s="66"/>
      <c r="AA121" s="66"/>
      <c r="AB121" s="66"/>
      <c r="AC121" s="66"/>
      <c r="AD121" s="66"/>
      <c r="AE121" s="66"/>
      <c r="AF121" s="67"/>
      <c r="AG121" s="66"/>
      <c r="AH121" s="66"/>
      <c r="AI121" s="66"/>
      <c r="AJ121" s="66"/>
      <c r="AK121" s="66"/>
      <c r="AL121" s="66"/>
      <c r="AM121" s="67"/>
      <c r="AN121" s="66"/>
      <c r="AO121" s="66"/>
      <c r="AP121" s="66"/>
      <c r="AQ121" s="66"/>
      <c r="AR121" s="66"/>
      <c r="AS121" s="66"/>
      <c r="AT121" s="67"/>
      <c r="AU121" s="69"/>
      <c r="AV121" s="93"/>
      <c r="AW121" s="66"/>
      <c r="AX121" s="70"/>
      <c r="AY121" s="130"/>
    </row>
    <row r="122" spans="1:122" ht="31.5" customHeight="1" x14ac:dyDescent="0.25">
      <c r="A122" s="308" t="s">
        <v>820</v>
      </c>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09"/>
      <c r="AP122" s="309"/>
      <c r="AQ122" s="309"/>
      <c r="AR122" s="309"/>
      <c r="AS122" s="309"/>
      <c r="AT122" s="309"/>
      <c r="AU122" s="309"/>
      <c r="AV122" s="309"/>
      <c r="AW122" s="309"/>
      <c r="AX122" s="309"/>
      <c r="AY122" s="310"/>
    </row>
    <row r="123" spans="1:122" ht="55.5" customHeight="1" x14ac:dyDescent="0.25">
      <c r="A123" s="115" t="s">
        <v>531</v>
      </c>
      <c r="B123" s="71" t="s">
        <v>6</v>
      </c>
      <c r="C123" s="71" t="s">
        <v>145</v>
      </c>
      <c r="D123" s="75"/>
      <c r="E123" s="78"/>
      <c r="F123" s="71"/>
      <c r="G123" s="71"/>
      <c r="H123" s="71"/>
      <c r="I123" s="71"/>
      <c r="J123" s="71"/>
      <c r="K123" s="67">
        <f t="shared" ref="K123:K124" si="123">E123+F123+G123+I123</f>
        <v>0</v>
      </c>
      <c r="L123" s="71"/>
      <c r="M123" s="71"/>
      <c r="N123" s="71"/>
      <c r="O123" s="71"/>
      <c r="P123" s="71"/>
      <c r="Q123" s="71"/>
      <c r="R123" s="67">
        <f t="shared" ref="R123:R124" si="124">L123+M123+N123+P123</f>
        <v>0</v>
      </c>
      <c r="S123" s="71">
        <v>900000</v>
      </c>
      <c r="T123" s="72"/>
      <c r="U123" s="71">
        <v>5100000</v>
      </c>
      <c r="V123" s="71"/>
      <c r="W123" s="71"/>
      <c r="X123" s="71"/>
      <c r="Y123" s="67">
        <f t="shared" ref="Y123:Y124" si="125">S123+T123+U123+W123</f>
        <v>6000000</v>
      </c>
      <c r="Z123" s="71"/>
      <c r="AA123" s="71"/>
      <c r="AB123" s="71"/>
      <c r="AC123" s="71"/>
      <c r="AD123" s="71"/>
      <c r="AE123" s="71"/>
      <c r="AF123" s="67">
        <f t="shared" ref="AF123:AF124" si="126">Z123+AA123+AB123+AD123</f>
        <v>0</v>
      </c>
      <c r="AG123" s="71"/>
      <c r="AH123" s="71"/>
      <c r="AI123" s="71"/>
      <c r="AJ123" s="71"/>
      <c r="AK123" s="71"/>
      <c r="AL123" s="71"/>
      <c r="AM123" s="67">
        <f t="shared" ref="AM123:AM124" si="127">AG123+AH123+AI123+AK123</f>
        <v>0</v>
      </c>
      <c r="AN123" s="71"/>
      <c r="AO123" s="71"/>
      <c r="AP123" s="71"/>
      <c r="AQ123" s="71"/>
      <c r="AR123" s="71"/>
      <c r="AS123" s="71"/>
      <c r="AT123" s="67">
        <f t="shared" ref="AT123:AT124" si="128">AN123+AO123+AP123+AR123</f>
        <v>0</v>
      </c>
      <c r="AU123" s="73">
        <f t="shared" ref="AU123:AU124" si="129">AT123+AM123+AF123+Y123+R123+K123</f>
        <v>6000000</v>
      </c>
      <c r="AV123" s="101" t="s">
        <v>7</v>
      </c>
      <c r="AW123" s="71">
        <v>2022</v>
      </c>
      <c r="AX123" s="76" t="s">
        <v>173</v>
      </c>
      <c r="AY123" s="111" t="s">
        <v>133</v>
      </c>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c r="DI123" s="59"/>
      <c r="DJ123" s="59"/>
      <c r="DK123" s="59"/>
      <c r="DL123" s="59"/>
      <c r="DM123" s="59"/>
      <c r="DN123" s="59"/>
      <c r="DO123" s="59"/>
      <c r="DP123" s="59"/>
      <c r="DQ123" s="59"/>
      <c r="DR123" s="59"/>
    </row>
    <row r="124" spans="1:122" ht="54" customHeight="1" x14ac:dyDescent="0.25">
      <c r="A124" s="115" t="s">
        <v>753</v>
      </c>
      <c r="B124" s="71" t="s">
        <v>138</v>
      </c>
      <c r="C124" s="71" t="s">
        <v>145</v>
      </c>
      <c r="D124" s="71"/>
      <c r="E124" s="78"/>
      <c r="F124" s="71"/>
      <c r="G124" s="71"/>
      <c r="H124" s="71"/>
      <c r="I124" s="66">
        <v>26000</v>
      </c>
      <c r="J124" s="71"/>
      <c r="K124" s="67">
        <f t="shared" si="123"/>
        <v>26000</v>
      </c>
      <c r="L124" s="71">
        <v>26000</v>
      </c>
      <c r="M124" s="71"/>
      <c r="N124" s="71">
        <v>12000</v>
      </c>
      <c r="O124" s="71"/>
      <c r="P124" s="71">
        <v>40000</v>
      </c>
      <c r="Q124" s="71"/>
      <c r="R124" s="67">
        <f t="shared" si="124"/>
        <v>78000</v>
      </c>
      <c r="S124" s="71"/>
      <c r="T124" s="71"/>
      <c r="U124" s="71"/>
      <c r="V124" s="71"/>
      <c r="W124" s="71"/>
      <c r="X124" s="71"/>
      <c r="Y124" s="67">
        <f t="shared" si="125"/>
        <v>0</v>
      </c>
      <c r="Z124" s="71"/>
      <c r="AA124" s="71"/>
      <c r="AB124" s="71"/>
      <c r="AC124" s="71"/>
      <c r="AD124" s="71"/>
      <c r="AE124" s="71"/>
      <c r="AF124" s="67">
        <f t="shared" si="126"/>
        <v>0</v>
      </c>
      <c r="AG124" s="71"/>
      <c r="AH124" s="71"/>
      <c r="AI124" s="71"/>
      <c r="AJ124" s="71"/>
      <c r="AK124" s="71"/>
      <c r="AL124" s="71"/>
      <c r="AM124" s="67">
        <f t="shared" si="127"/>
        <v>0</v>
      </c>
      <c r="AN124" s="71"/>
      <c r="AO124" s="71"/>
      <c r="AP124" s="71"/>
      <c r="AQ124" s="71"/>
      <c r="AR124" s="71"/>
      <c r="AS124" s="71"/>
      <c r="AT124" s="67">
        <f t="shared" si="128"/>
        <v>0</v>
      </c>
      <c r="AU124" s="73">
        <f t="shared" si="129"/>
        <v>104000</v>
      </c>
      <c r="AV124" s="101" t="s">
        <v>112</v>
      </c>
      <c r="AW124" s="71">
        <v>2022</v>
      </c>
      <c r="AX124" s="74">
        <v>2023</v>
      </c>
      <c r="AY124" s="111" t="s">
        <v>133</v>
      </c>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T124" s="59"/>
      <c r="CU124" s="59"/>
      <c r="CV124" s="59"/>
      <c r="CW124" s="59"/>
      <c r="CX124" s="59"/>
      <c r="CY124" s="59"/>
      <c r="CZ124" s="59"/>
      <c r="DA124" s="59"/>
      <c r="DB124" s="59"/>
      <c r="DC124" s="59"/>
      <c r="DD124" s="59"/>
      <c r="DE124" s="59"/>
      <c r="DF124" s="59"/>
      <c r="DG124" s="59"/>
      <c r="DH124" s="59"/>
      <c r="DI124" s="59"/>
      <c r="DJ124" s="59"/>
      <c r="DK124" s="59"/>
      <c r="DL124" s="59"/>
      <c r="DM124" s="59"/>
      <c r="DN124" s="59"/>
      <c r="DO124" s="59"/>
      <c r="DP124" s="59"/>
      <c r="DQ124" s="59"/>
      <c r="DR124" s="59"/>
    </row>
    <row r="125" spans="1:122" s="40" customFormat="1" ht="45" customHeight="1" x14ac:dyDescent="0.25">
      <c r="A125" s="129"/>
      <c r="B125" s="66"/>
      <c r="C125" s="66"/>
      <c r="D125" s="66"/>
      <c r="E125" s="82"/>
      <c r="F125" s="66"/>
      <c r="G125" s="66"/>
      <c r="H125" s="66"/>
      <c r="I125" s="66"/>
      <c r="J125" s="66"/>
      <c r="K125" s="67"/>
      <c r="L125" s="68"/>
      <c r="M125" s="66"/>
      <c r="N125" s="66"/>
      <c r="O125" s="66"/>
      <c r="P125" s="66"/>
      <c r="Q125" s="66"/>
      <c r="R125" s="67"/>
      <c r="S125" s="66"/>
      <c r="T125" s="66"/>
      <c r="U125" s="66"/>
      <c r="V125" s="66"/>
      <c r="W125" s="66"/>
      <c r="X125" s="66"/>
      <c r="Y125" s="67"/>
      <c r="Z125" s="66"/>
      <c r="AA125" s="66"/>
      <c r="AB125" s="66"/>
      <c r="AC125" s="66"/>
      <c r="AD125" s="66"/>
      <c r="AE125" s="66"/>
      <c r="AF125" s="67"/>
      <c r="AG125" s="66"/>
      <c r="AH125" s="66"/>
      <c r="AI125" s="66"/>
      <c r="AJ125" s="66"/>
      <c r="AK125" s="66"/>
      <c r="AL125" s="66"/>
      <c r="AM125" s="67"/>
      <c r="AN125" s="66"/>
      <c r="AO125" s="66"/>
      <c r="AP125" s="66"/>
      <c r="AQ125" s="66"/>
      <c r="AR125" s="66"/>
      <c r="AS125" s="66"/>
      <c r="AT125" s="67"/>
      <c r="AU125" s="69"/>
      <c r="AV125" s="93"/>
      <c r="AW125" s="66"/>
      <c r="AX125" s="70"/>
      <c r="AY125" s="130"/>
    </row>
    <row r="126" spans="1:122" ht="31.5" customHeight="1" x14ac:dyDescent="0.25">
      <c r="A126" s="308" t="s">
        <v>821</v>
      </c>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9"/>
      <c r="AQ126" s="309"/>
      <c r="AR126" s="309"/>
      <c r="AS126" s="309"/>
      <c r="AT126" s="309"/>
      <c r="AU126" s="309"/>
      <c r="AV126" s="309"/>
      <c r="AW126" s="309"/>
      <c r="AX126" s="309"/>
      <c r="AY126" s="310"/>
    </row>
    <row r="127" spans="1:122" s="40" customFormat="1" ht="45" customHeight="1" x14ac:dyDescent="0.25">
      <c r="A127" s="129" t="s">
        <v>822</v>
      </c>
      <c r="B127" s="66"/>
      <c r="C127" s="66"/>
      <c r="D127" s="66"/>
      <c r="E127" s="82"/>
      <c r="F127" s="66"/>
      <c r="G127" s="66"/>
      <c r="H127" s="66"/>
      <c r="I127" s="66"/>
      <c r="J127" s="66"/>
      <c r="K127" s="103">
        <f t="shared" ref="K127" si="130">E127+F127+G127+I127</f>
        <v>0</v>
      </c>
      <c r="L127" s="68"/>
      <c r="M127" s="66"/>
      <c r="N127" s="66"/>
      <c r="O127" s="66"/>
      <c r="P127" s="66"/>
      <c r="Q127" s="66"/>
      <c r="R127" s="83">
        <f t="shared" ref="R127" si="131">L127+M127+N127+P127</f>
        <v>0</v>
      </c>
      <c r="S127" s="86"/>
      <c r="T127" s="86"/>
      <c r="U127" s="86"/>
      <c r="V127" s="86"/>
      <c r="W127" s="86"/>
      <c r="X127" s="86"/>
      <c r="Y127" s="83">
        <f t="shared" ref="Y127" si="132">S127+T127+U127+W127</f>
        <v>0</v>
      </c>
      <c r="Z127" s="86"/>
      <c r="AA127" s="86"/>
      <c r="AB127" s="86"/>
      <c r="AC127" s="86"/>
      <c r="AD127" s="86"/>
      <c r="AE127" s="86"/>
      <c r="AF127" s="83">
        <f t="shared" ref="AF127" si="133">Z127+AA127+AB127+AD127</f>
        <v>0</v>
      </c>
      <c r="AG127" s="86"/>
      <c r="AH127" s="86"/>
      <c r="AI127" s="86"/>
      <c r="AJ127" s="86"/>
      <c r="AK127" s="86"/>
      <c r="AL127" s="86"/>
      <c r="AM127" s="83">
        <f t="shared" ref="AM127" si="134">AG127+AH127+AI127+AK127</f>
        <v>0</v>
      </c>
      <c r="AN127" s="86"/>
      <c r="AO127" s="86"/>
      <c r="AP127" s="86"/>
      <c r="AQ127" s="86"/>
      <c r="AR127" s="86"/>
      <c r="AS127" s="86"/>
      <c r="AT127" s="83">
        <f t="shared" ref="AT127" si="135">AN127+AO127+AP127+AR127</f>
        <v>0</v>
      </c>
      <c r="AU127" s="73">
        <f t="shared" ref="AU127" si="136">AT127+AM127+AF127+Y127+R127+K127</f>
        <v>0</v>
      </c>
      <c r="AV127" s="93"/>
      <c r="AW127" s="66"/>
      <c r="AX127" s="70"/>
      <c r="AY127" s="130"/>
    </row>
    <row r="128" spans="1:122" ht="31.5" customHeight="1" x14ac:dyDescent="0.25">
      <c r="A128" s="308" t="s">
        <v>823</v>
      </c>
      <c r="B128" s="311"/>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0"/>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c r="CT128" s="59"/>
      <c r="CU128" s="59"/>
      <c r="CV128" s="59"/>
      <c r="CW128" s="59"/>
      <c r="CX128" s="59"/>
      <c r="CY128" s="59"/>
      <c r="CZ128" s="59"/>
      <c r="DA128" s="59"/>
      <c r="DB128" s="59"/>
      <c r="DC128" s="59"/>
      <c r="DD128" s="59"/>
      <c r="DE128" s="59"/>
      <c r="DF128" s="59"/>
      <c r="DG128" s="59"/>
      <c r="DH128" s="59"/>
      <c r="DI128" s="59"/>
      <c r="DJ128" s="59"/>
      <c r="DK128" s="59"/>
      <c r="DL128" s="59"/>
      <c r="DM128" s="59"/>
      <c r="DN128" s="59"/>
      <c r="DO128" s="59"/>
      <c r="DP128" s="59"/>
      <c r="DQ128" s="59"/>
      <c r="DR128" s="59"/>
    </row>
    <row r="129" spans="1:51" s="40" customFormat="1" ht="45.75" customHeight="1" x14ac:dyDescent="0.25">
      <c r="A129" s="129" t="s">
        <v>824</v>
      </c>
      <c r="B129" s="66" t="s">
        <v>144</v>
      </c>
      <c r="C129" s="66" t="s">
        <v>145</v>
      </c>
      <c r="D129" s="66"/>
      <c r="E129" s="82"/>
      <c r="F129" s="66"/>
      <c r="G129" s="66"/>
      <c r="H129" s="66"/>
      <c r="I129" s="66"/>
      <c r="J129" s="66"/>
      <c r="K129" s="67">
        <f t="shared" ref="K129:K131" si="137">E129+F129+G129+I129</f>
        <v>0</v>
      </c>
      <c r="L129" s="66">
        <v>100000</v>
      </c>
      <c r="M129" s="66"/>
      <c r="N129" s="66"/>
      <c r="O129" s="66"/>
      <c r="P129" s="66"/>
      <c r="Q129" s="66"/>
      <c r="R129" s="67">
        <f t="shared" ref="R129:R130" si="138">L129+M129+N129+P129</f>
        <v>100000</v>
      </c>
      <c r="S129" s="66">
        <v>100000</v>
      </c>
      <c r="T129" s="66"/>
      <c r="U129" s="66"/>
      <c r="V129" s="66"/>
      <c r="W129" s="66"/>
      <c r="X129" s="66"/>
      <c r="Y129" s="67">
        <f t="shared" ref="Y129:Y131" si="139">S129+T129+U129+W129</f>
        <v>100000</v>
      </c>
      <c r="Z129" s="66">
        <v>100000</v>
      </c>
      <c r="AA129" s="66"/>
      <c r="AB129" s="66"/>
      <c r="AC129" s="66"/>
      <c r="AD129" s="66"/>
      <c r="AE129" s="66"/>
      <c r="AF129" s="67">
        <f t="shared" ref="AF129:AF131" si="140">Z129+AA129+AB129+AD129</f>
        <v>100000</v>
      </c>
      <c r="AG129" s="66">
        <v>100000</v>
      </c>
      <c r="AH129" s="66"/>
      <c r="AI129" s="66"/>
      <c r="AJ129" s="66"/>
      <c r="AK129" s="66"/>
      <c r="AL129" s="66"/>
      <c r="AM129" s="67">
        <f t="shared" ref="AM129:AM131" si="141">AG129+AH129+AI129+AK129</f>
        <v>100000</v>
      </c>
      <c r="AN129" s="66">
        <v>100000</v>
      </c>
      <c r="AO129" s="66"/>
      <c r="AP129" s="66"/>
      <c r="AQ129" s="66"/>
      <c r="AR129" s="66"/>
      <c r="AS129" s="66"/>
      <c r="AT129" s="67">
        <f t="shared" ref="AT129:AT131" si="142">AN129+AO129+AP129+AR129</f>
        <v>100000</v>
      </c>
      <c r="AU129" s="69">
        <f t="shared" ref="AU129:AU131" si="143">AT129+AM129+AF129+Y129+R129+K129</f>
        <v>500000</v>
      </c>
      <c r="AV129" s="93" t="s">
        <v>143</v>
      </c>
      <c r="AW129" s="66">
        <v>2022</v>
      </c>
      <c r="AX129" s="70">
        <v>2027</v>
      </c>
      <c r="AY129" s="130" t="s">
        <v>133</v>
      </c>
    </row>
    <row r="130" spans="1:51" s="160" customFormat="1" ht="107.25" customHeight="1" x14ac:dyDescent="0.25">
      <c r="A130" s="129" t="s">
        <v>825</v>
      </c>
      <c r="B130" s="155" t="s">
        <v>286</v>
      </c>
      <c r="C130" s="156" t="s">
        <v>145</v>
      </c>
      <c r="D130" s="156"/>
      <c r="E130" s="269">
        <v>64500</v>
      </c>
      <c r="F130" s="270">
        <v>352600</v>
      </c>
      <c r="G130" s="156"/>
      <c r="H130" s="156"/>
      <c r="I130" s="156"/>
      <c r="J130" s="156"/>
      <c r="K130" s="157">
        <f t="shared" si="137"/>
        <v>417100</v>
      </c>
      <c r="L130" s="156"/>
      <c r="M130" s="156"/>
      <c r="N130" s="156"/>
      <c r="O130" s="156"/>
      <c r="P130" s="156"/>
      <c r="Q130" s="156"/>
      <c r="R130" s="157">
        <f t="shared" si="138"/>
        <v>0</v>
      </c>
      <c r="S130" s="156"/>
      <c r="T130" s="156"/>
      <c r="U130" s="156"/>
      <c r="V130" s="156"/>
      <c r="W130" s="156"/>
      <c r="X130" s="156"/>
      <c r="Y130" s="157">
        <f t="shared" si="139"/>
        <v>0</v>
      </c>
      <c r="Z130" s="156"/>
      <c r="AA130" s="156"/>
      <c r="AB130" s="156"/>
      <c r="AC130" s="156"/>
      <c r="AD130" s="156"/>
      <c r="AE130" s="156"/>
      <c r="AF130" s="157">
        <f t="shared" si="140"/>
        <v>0</v>
      </c>
      <c r="AG130" s="156"/>
      <c r="AH130" s="156"/>
      <c r="AI130" s="156"/>
      <c r="AJ130" s="156"/>
      <c r="AK130" s="156"/>
      <c r="AL130" s="156"/>
      <c r="AM130" s="157">
        <f t="shared" si="141"/>
        <v>0</v>
      </c>
      <c r="AN130" s="156"/>
      <c r="AO130" s="156"/>
      <c r="AP130" s="156"/>
      <c r="AQ130" s="156"/>
      <c r="AR130" s="156"/>
      <c r="AS130" s="156"/>
      <c r="AT130" s="157">
        <f t="shared" si="142"/>
        <v>0</v>
      </c>
      <c r="AU130" s="158">
        <f t="shared" si="143"/>
        <v>417100</v>
      </c>
      <c r="AV130" s="155" t="s">
        <v>287</v>
      </c>
      <c r="AW130" s="156">
        <v>2022</v>
      </c>
      <c r="AX130" s="123">
        <v>2022</v>
      </c>
      <c r="AY130" s="159" t="s">
        <v>133</v>
      </c>
    </row>
    <row r="131" spans="1:51" s="40" customFormat="1" ht="69.75" customHeight="1" x14ac:dyDescent="0.25">
      <c r="A131" s="129" t="s">
        <v>826</v>
      </c>
      <c r="B131" s="66" t="s">
        <v>685</v>
      </c>
      <c r="C131" s="66" t="s">
        <v>145</v>
      </c>
      <c r="D131" s="66"/>
      <c r="E131" s="239"/>
      <c r="F131" s="66"/>
      <c r="G131" s="66"/>
      <c r="H131" s="66"/>
      <c r="I131" s="66"/>
      <c r="J131" s="66"/>
      <c r="K131" s="67">
        <f t="shared" si="137"/>
        <v>0</v>
      </c>
      <c r="L131" s="68">
        <v>924040</v>
      </c>
      <c r="M131" s="66"/>
      <c r="N131" s="66"/>
      <c r="O131" s="66"/>
      <c r="P131" s="66"/>
      <c r="Q131" s="66"/>
      <c r="R131" s="67">
        <f>L131+M131+N131+P131</f>
        <v>924040</v>
      </c>
      <c r="S131" s="66"/>
      <c r="T131" s="66"/>
      <c r="U131" s="66"/>
      <c r="V131" s="66"/>
      <c r="W131" s="66"/>
      <c r="X131" s="66"/>
      <c r="Y131" s="67">
        <f t="shared" si="139"/>
        <v>0</v>
      </c>
      <c r="Z131" s="66"/>
      <c r="AA131" s="66"/>
      <c r="AB131" s="66"/>
      <c r="AC131" s="66"/>
      <c r="AD131" s="66"/>
      <c r="AE131" s="66"/>
      <c r="AF131" s="67">
        <f t="shared" si="140"/>
        <v>0</v>
      </c>
      <c r="AG131" s="66"/>
      <c r="AH131" s="66"/>
      <c r="AI131" s="66"/>
      <c r="AJ131" s="66"/>
      <c r="AK131" s="66"/>
      <c r="AL131" s="66"/>
      <c r="AM131" s="67">
        <f t="shared" si="141"/>
        <v>0</v>
      </c>
      <c r="AN131" s="66"/>
      <c r="AO131" s="66"/>
      <c r="AP131" s="66"/>
      <c r="AQ131" s="66"/>
      <c r="AR131" s="66"/>
      <c r="AS131" s="66"/>
      <c r="AT131" s="67">
        <f t="shared" si="142"/>
        <v>0</v>
      </c>
      <c r="AU131" s="69">
        <f t="shared" si="143"/>
        <v>924040</v>
      </c>
      <c r="AV131" s="93" t="s">
        <v>686</v>
      </c>
      <c r="AW131" s="66">
        <v>2023</v>
      </c>
      <c r="AX131" s="82">
        <v>2023</v>
      </c>
      <c r="AY131" s="130" t="s">
        <v>133</v>
      </c>
    </row>
    <row r="132" spans="1:51" s="40" customFormat="1" ht="45" customHeight="1" x14ac:dyDescent="0.25">
      <c r="A132" s="129"/>
      <c r="B132" s="66"/>
      <c r="C132" s="66"/>
      <c r="D132" s="66"/>
      <c r="E132" s="82"/>
      <c r="F132" s="66"/>
      <c r="G132" s="66"/>
      <c r="H132" s="66"/>
      <c r="I132" s="66"/>
      <c r="J132" s="66"/>
      <c r="K132" s="67"/>
      <c r="L132" s="68"/>
      <c r="M132" s="66"/>
      <c r="N132" s="66"/>
      <c r="O132" s="66"/>
      <c r="P132" s="66"/>
      <c r="Q132" s="66"/>
      <c r="R132" s="67"/>
      <c r="S132" s="66"/>
      <c r="T132" s="66"/>
      <c r="U132" s="66"/>
      <c r="V132" s="66"/>
      <c r="W132" s="66"/>
      <c r="X132" s="66"/>
      <c r="Y132" s="67"/>
      <c r="Z132" s="66"/>
      <c r="AA132" s="66"/>
      <c r="AB132" s="66"/>
      <c r="AC132" s="66"/>
      <c r="AD132" s="66"/>
      <c r="AE132" s="66"/>
      <c r="AF132" s="67"/>
      <c r="AG132" s="66"/>
      <c r="AH132" s="66"/>
      <c r="AI132" s="66"/>
      <c r="AJ132" s="66"/>
      <c r="AK132" s="66"/>
      <c r="AL132" s="66"/>
      <c r="AM132" s="67"/>
      <c r="AN132" s="66"/>
      <c r="AO132" s="66"/>
      <c r="AP132" s="66"/>
      <c r="AQ132" s="66"/>
      <c r="AR132" s="66"/>
      <c r="AS132" s="66"/>
      <c r="AT132" s="67"/>
      <c r="AU132" s="69"/>
      <c r="AV132" s="93"/>
      <c r="AW132" s="66"/>
      <c r="AX132" s="70"/>
      <c r="AY132" s="130"/>
    </row>
    <row r="133" spans="1:51" s="29" customFormat="1" x14ac:dyDescent="0.25">
      <c r="A133" s="42"/>
      <c r="E133" s="18"/>
      <c r="S133" s="18"/>
      <c r="T133" s="18"/>
      <c r="U133" s="18"/>
      <c r="V133" s="18"/>
      <c r="W133" s="18"/>
      <c r="X133" s="18"/>
      <c r="Y133" s="60"/>
      <c r="Z133" s="18"/>
      <c r="AA133" s="18"/>
      <c r="AB133" s="18"/>
      <c r="AC133" s="18"/>
      <c r="AD133" s="18"/>
      <c r="AE133" s="18"/>
      <c r="AF133" s="60"/>
      <c r="AG133" s="18"/>
      <c r="AH133" s="18"/>
      <c r="AI133" s="18"/>
      <c r="AJ133" s="18"/>
      <c r="AK133" s="18"/>
      <c r="AL133" s="18"/>
      <c r="AM133" s="60"/>
      <c r="AN133" s="18"/>
      <c r="AO133" s="18"/>
      <c r="AP133" s="18"/>
      <c r="AQ133" s="18"/>
      <c r="AR133" s="18"/>
      <c r="AS133" s="18"/>
      <c r="AT133" s="60"/>
      <c r="AU133" s="42"/>
      <c r="AV133" s="100"/>
      <c r="AX133" s="18"/>
    </row>
    <row r="134" spans="1:51" s="29" customFormat="1" x14ac:dyDescent="0.25">
      <c r="A134" s="42"/>
      <c r="E134" s="18"/>
      <c r="S134" s="18"/>
      <c r="T134" s="18"/>
      <c r="U134" s="18"/>
      <c r="V134" s="18"/>
      <c r="W134" s="18"/>
      <c r="X134" s="18"/>
      <c r="Y134" s="60"/>
      <c r="Z134" s="18"/>
      <c r="AA134" s="18"/>
      <c r="AB134" s="18"/>
      <c r="AC134" s="18"/>
      <c r="AD134" s="18"/>
      <c r="AE134" s="18"/>
      <c r="AF134" s="60"/>
      <c r="AG134" s="18"/>
      <c r="AH134" s="18"/>
      <c r="AI134" s="18"/>
      <c r="AJ134" s="18"/>
      <c r="AK134" s="18"/>
      <c r="AL134" s="18"/>
      <c r="AM134" s="60"/>
      <c r="AN134" s="18"/>
      <c r="AO134" s="18"/>
      <c r="AP134" s="18"/>
      <c r="AQ134" s="18"/>
      <c r="AR134" s="18"/>
      <c r="AS134" s="18"/>
      <c r="AT134" s="60"/>
      <c r="AU134" s="42"/>
      <c r="AV134" s="100"/>
      <c r="AX134" s="18"/>
    </row>
    <row r="135" spans="1:51" s="29" customFormat="1" x14ac:dyDescent="0.25">
      <c r="A135" s="42"/>
      <c r="E135" s="18"/>
      <c r="AU135" s="42"/>
      <c r="AV135" s="100"/>
      <c r="AX135" s="18"/>
    </row>
    <row r="136" spans="1:51" s="29" customFormat="1" x14ac:dyDescent="0.25">
      <c r="A136" s="42"/>
      <c r="E136" s="18"/>
      <c r="S136" s="18"/>
      <c r="T136" s="18"/>
      <c r="U136" s="18"/>
      <c r="V136" s="18"/>
      <c r="W136" s="18"/>
      <c r="X136" s="18"/>
      <c r="Y136" s="60"/>
      <c r="Z136" s="18"/>
      <c r="AA136" s="18"/>
      <c r="AB136" s="18"/>
      <c r="AC136" s="18"/>
      <c r="AD136" s="18"/>
      <c r="AE136" s="18"/>
      <c r="AF136" s="60"/>
      <c r="AG136" s="18"/>
      <c r="AH136" s="18"/>
      <c r="AI136" s="18"/>
      <c r="AJ136" s="18"/>
      <c r="AK136" s="18"/>
      <c r="AL136" s="18"/>
      <c r="AM136" s="60"/>
      <c r="AN136" s="18"/>
      <c r="AO136" s="18"/>
      <c r="AP136" s="18"/>
      <c r="AQ136" s="18"/>
      <c r="AR136" s="18"/>
      <c r="AS136" s="18"/>
      <c r="AT136" s="60"/>
      <c r="AU136" s="42"/>
      <c r="AV136" s="100"/>
      <c r="AX136" s="18"/>
    </row>
    <row r="137" spans="1:51" s="29" customFormat="1" ht="18.75" x14ac:dyDescent="0.25">
      <c r="A137" s="392" t="s">
        <v>897</v>
      </c>
      <c r="B137" s="393" t="s">
        <v>898</v>
      </c>
      <c r="E137" s="18"/>
      <c r="AU137" s="42"/>
      <c r="AV137" s="100"/>
      <c r="AX137" s="18"/>
    </row>
    <row r="138" spans="1:51" s="29" customFormat="1" x14ac:dyDescent="0.25">
      <c r="A138" s="42"/>
      <c r="E138" s="18"/>
      <c r="AU138" s="42"/>
      <c r="AV138" s="100"/>
    </row>
    <row r="139" spans="1:51" s="29" customFormat="1" x14ac:dyDescent="0.25">
      <c r="A139" s="42"/>
      <c r="E139" s="18"/>
      <c r="S139" s="18"/>
      <c r="T139" s="18"/>
      <c r="U139" s="18"/>
      <c r="V139" s="18"/>
      <c r="W139" s="18"/>
      <c r="X139" s="18"/>
      <c r="Y139" s="60"/>
      <c r="Z139" s="18"/>
      <c r="AA139" s="18"/>
      <c r="AB139" s="18"/>
      <c r="AC139" s="18"/>
      <c r="AD139" s="18"/>
      <c r="AE139" s="18"/>
      <c r="AF139" s="60"/>
      <c r="AG139" s="18"/>
      <c r="AH139" s="18"/>
      <c r="AI139" s="18"/>
      <c r="AJ139" s="18"/>
      <c r="AK139" s="18"/>
      <c r="AL139" s="18"/>
      <c r="AM139" s="60"/>
      <c r="AN139" s="18"/>
      <c r="AO139" s="18"/>
      <c r="AP139" s="18"/>
      <c r="AQ139" s="18"/>
      <c r="AR139" s="18"/>
      <c r="AS139" s="18"/>
      <c r="AT139" s="60"/>
      <c r="AU139" s="42"/>
      <c r="AV139" s="100"/>
      <c r="AX139" s="18"/>
    </row>
    <row r="140" spans="1:51" s="29" customFormat="1" x14ac:dyDescent="0.25">
      <c r="A140" s="42"/>
      <c r="E140" s="18"/>
      <c r="S140" s="18"/>
      <c r="T140" s="18"/>
      <c r="U140" s="18"/>
      <c r="V140" s="18"/>
      <c r="W140" s="18"/>
      <c r="X140" s="18"/>
      <c r="Y140" s="60"/>
      <c r="Z140" s="18"/>
      <c r="AA140" s="18"/>
      <c r="AB140" s="18"/>
      <c r="AC140" s="18"/>
      <c r="AD140" s="18"/>
      <c r="AE140" s="18"/>
      <c r="AF140" s="60"/>
      <c r="AG140" s="18"/>
      <c r="AH140" s="18"/>
      <c r="AI140" s="18"/>
      <c r="AJ140" s="18"/>
      <c r="AK140" s="18"/>
      <c r="AL140" s="18"/>
      <c r="AM140" s="60"/>
      <c r="AN140" s="18"/>
      <c r="AO140" s="18"/>
      <c r="AP140" s="18"/>
      <c r="AQ140" s="18"/>
      <c r="AR140" s="18"/>
      <c r="AS140" s="18"/>
      <c r="AT140" s="60"/>
      <c r="AU140" s="42"/>
      <c r="AV140" s="100"/>
    </row>
    <row r="141" spans="1:51" s="29" customFormat="1" x14ac:dyDescent="0.25">
      <c r="A141" s="42"/>
      <c r="E141" s="18"/>
      <c r="AU141" s="42"/>
      <c r="AV141" s="100"/>
    </row>
    <row r="142" spans="1:51" s="29" customFormat="1" x14ac:dyDescent="0.25">
      <c r="A142" s="42"/>
      <c r="E142" s="18"/>
      <c r="S142" s="18"/>
      <c r="T142" s="18"/>
      <c r="U142" s="18"/>
      <c r="V142" s="18"/>
      <c r="W142" s="18"/>
      <c r="X142" s="18"/>
      <c r="Y142" s="60"/>
      <c r="Z142" s="18"/>
      <c r="AA142" s="18"/>
      <c r="AB142" s="18"/>
      <c r="AC142" s="18"/>
      <c r="AD142" s="18"/>
      <c r="AE142" s="18"/>
      <c r="AF142" s="60"/>
      <c r="AG142" s="18"/>
      <c r="AH142" s="18"/>
      <c r="AI142" s="18"/>
      <c r="AJ142" s="18"/>
      <c r="AK142" s="18"/>
      <c r="AL142" s="18"/>
      <c r="AM142" s="60"/>
      <c r="AN142" s="18"/>
      <c r="AO142" s="18"/>
      <c r="AP142" s="18"/>
      <c r="AQ142" s="18"/>
      <c r="AR142" s="18"/>
      <c r="AS142" s="18"/>
      <c r="AT142" s="60"/>
      <c r="AU142" s="42"/>
      <c r="AV142" s="100"/>
      <c r="AX142" s="18"/>
    </row>
    <row r="143" spans="1:51" s="29" customFormat="1" x14ac:dyDescent="0.25">
      <c r="A143" s="42"/>
      <c r="E143" s="18"/>
      <c r="S143" s="18"/>
      <c r="T143" s="18"/>
      <c r="U143" s="18"/>
      <c r="V143" s="18"/>
      <c r="W143" s="18"/>
      <c r="X143" s="18"/>
      <c r="Y143" s="60"/>
      <c r="Z143" s="18"/>
      <c r="AA143" s="18"/>
      <c r="AB143" s="18"/>
      <c r="AC143" s="18"/>
      <c r="AD143" s="18"/>
      <c r="AE143" s="18"/>
      <c r="AF143" s="60"/>
      <c r="AG143" s="18"/>
      <c r="AH143" s="18"/>
      <c r="AI143" s="18"/>
      <c r="AJ143" s="18"/>
      <c r="AK143" s="18"/>
      <c r="AL143" s="18"/>
      <c r="AM143" s="60"/>
      <c r="AN143" s="18"/>
      <c r="AO143" s="18"/>
      <c r="AP143" s="18"/>
      <c r="AQ143" s="18"/>
      <c r="AR143" s="18"/>
      <c r="AS143" s="18"/>
      <c r="AT143" s="60"/>
      <c r="AU143" s="42"/>
      <c r="AV143" s="100"/>
      <c r="AX143" s="18"/>
    </row>
    <row r="144" spans="1:51" s="29" customFormat="1" x14ac:dyDescent="0.25">
      <c r="A144" s="42"/>
      <c r="E144" s="18"/>
      <c r="S144" s="18"/>
      <c r="T144" s="18"/>
      <c r="U144" s="18"/>
      <c r="V144" s="18"/>
      <c r="W144" s="18"/>
      <c r="X144" s="18"/>
      <c r="Y144" s="60"/>
      <c r="Z144" s="18"/>
      <c r="AA144" s="18"/>
      <c r="AB144" s="18"/>
      <c r="AC144" s="18"/>
      <c r="AD144" s="18"/>
      <c r="AE144" s="18"/>
      <c r="AF144" s="60"/>
      <c r="AG144" s="18"/>
      <c r="AH144" s="18"/>
      <c r="AI144" s="18"/>
      <c r="AJ144" s="18"/>
      <c r="AK144" s="18"/>
      <c r="AL144" s="18"/>
      <c r="AM144" s="60"/>
      <c r="AN144" s="18"/>
      <c r="AO144" s="18"/>
      <c r="AP144" s="18"/>
      <c r="AQ144" s="18"/>
      <c r="AR144" s="18"/>
      <c r="AS144" s="18"/>
      <c r="AT144" s="60"/>
      <c r="AU144" s="42"/>
      <c r="AV144" s="100"/>
    </row>
    <row r="145" spans="1:51" s="29" customFormat="1" x14ac:dyDescent="0.25">
      <c r="A145" s="42"/>
      <c r="E145" s="18"/>
      <c r="S145" s="18"/>
      <c r="T145" s="18"/>
      <c r="U145" s="18"/>
      <c r="V145" s="18"/>
      <c r="W145" s="18"/>
      <c r="X145" s="18"/>
      <c r="Y145" s="60"/>
      <c r="Z145" s="18"/>
      <c r="AA145" s="18"/>
      <c r="AB145" s="18"/>
      <c r="AC145" s="18"/>
      <c r="AD145" s="18"/>
      <c r="AE145" s="18"/>
      <c r="AF145" s="60"/>
      <c r="AG145" s="18"/>
      <c r="AH145" s="18"/>
      <c r="AI145" s="18"/>
      <c r="AJ145" s="18"/>
      <c r="AK145" s="18"/>
      <c r="AL145" s="18"/>
      <c r="AM145" s="60"/>
      <c r="AN145" s="18"/>
      <c r="AO145" s="18"/>
      <c r="AP145" s="18"/>
      <c r="AQ145" s="18"/>
      <c r="AR145" s="18"/>
      <c r="AS145" s="18"/>
      <c r="AT145" s="60"/>
      <c r="AU145" s="42"/>
      <c r="AV145" s="100"/>
      <c r="AX145" s="18"/>
    </row>
    <row r="146" spans="1:51" s="29" customFormat="1" x14ac:dyDescent="0.25">
      <c r="A146" s="42"/>
      <c r="E146" s="18"/>
      <c r="S146" s="18"/>
      <c r="T146" s="18"/>
      <c r="U146" s="18"/>
      <c r="V146" s="18"/>
      <c r="W146" s="18"/>
      <c r="X146" s="18"/>
      <c r="Y146" s="60"/>
      <c r="Z146" s="18"/>
      <c r="AA146" s="18"/>
      <c r="AB146" s="18"/>
      <c r="AC146" s="18"/>
      <c r="AD146" s="18"/>
      <c r="AE146" s="18"/>
      <c r="AF146" s="60"/>
      <c r="AG146" s="18"/>
      <c r="AH146" s="18"/>
      <c r="AI146" s="18"/>
      <c r="AJ146" s="18"/>
      <c r="AK146" s="18"/>
      <c r="AL146" s="18"/>
      <c r="AM146" s="60"/>
      <c r="AN146" s="18"/>
      <c r="AO146" s="18"/>
      <c r="AP146" s="18"/>
      <c r="AQ146" s="18"/>
      <c r="AR146" s="18"/>
      <c r="AS146" s="18"/>
      <c r="AT146" s="60"/>
      <c r="AU146" s="42"/>
      <c r="AV146" s="100"/>
      <c r="AX146" s="18"/>
    </row>
    <row r="147" spans="1:51" s="29" customFormat="1" x14ac:dyDescent="0.25">
      <c r="A147" s="42"/>
      <c r="E147" s="18"/>
      <c r="S147" s="18"/>
      <c r="T147" s="18"/>
      <c r="U147" s="18"/>
      <c r="V147" s="18"/>
      <c r="W147" s="18"/>
      <c r="X147" s="18"/>
      <c r="Y147" s="60"/>
      <c r="Z147" s="18"/>
      <c r="AA147" s="18"/>
      <c r="AB147" s="18"/>
      <c r="AC147" s="18"/>
      <c r="AD147" s="18"/>
      <c r="AE147" s="18"/>
      <c r="AF147" s="60"/>
      <c r="AG147" s="18"/>
      <c r="AH147" s="18"/>
      <c r="AI147" s="18"/>
      <c r="AJ147" s="18"/>
      <c r="AK147" s="18"/>
      <c r="AL147" s="18"/>
      <c r="AM147" s="60"/>
      <c r="AN147" s="18"/>
      <c r="AO147" s="18"/>
      <c r="AP147" s="18"/>
      <c r="AQ147" s="18"/>
      <c r="AR147" s="18"/>
      <c r="AS147" s="18"/>
      <c r="AT147" s="60"/>
      <c r="AU147" s="42"/>
      <c r="AV147" s="100"/>
      <c r="AX147" s="18"/>
    </row>
    <row r="148" spans="1:51" x14ac:dyDescent="0.25">
      <c r="AX148" s="51"/>
      <c r="AY148" s="283"/>
    </row>
    <row r="149" spans="1:51" x14ac:dyDescent="0.25">
      <c r="AX149" s="51"/>
      <c r="AY149" s="283"/>
    </row>
    <row r="150" spans="1:51" x14ac:dyDescent="0.25">
      <c r="AX150" s="51"/>
      <c r="AY150" s="283"/>
    </row>
    <row r="151" spans="1:51" x14ac:dyDescent="0.25">
      <c r="AX151" s="51"/>
      <c r="AY151" s="283"/>
    </row>
    <row r="152" spans="1:51" x14ac:dyDescent="0.25">
      <c r="AX152" s="51"/>
      <c r="AY152" s="283"/>
    </row>
    <row r="153" spans="1:51" x14ac:dyDescent="0.25">
      <c r="AX153" s="51"/>
      <c r="AY153" s="283"/>
    </row>
    <row r="154" spans="1:51" x14ac:dyDescent="0.25">
      <c r="AX154" s="51"/>
      <c r="AY154" s="283"/>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37">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 ref="A4:A6"/>
    <mergeCell ref="L4:R4"/>
    <mergeCell ref="A3:AY3"/>
    <mergeCell ref="AU4:AU6"/>
    <mergeCell ref="AV4:AV6"/>
    <mergeCell ref="AY4:AY6"/>
    <mergeCell ref="S4:Y4"/>
    <mergeCell ref="Z4:AF4"/>
    <mergeCell ref="AG4:AM4"/>
    <mergeCell ref="AN4:AT4"/>
    <mergeCell ref="A9:AY9"/>
    <mergeCell ref="A128:AY128"/>
    <mergeCell ref="A115:AY115"/>
    <mergeCell ref="A122:AY122"/>
    <mergeCell ref="A126:AY126"/>
    <mergeCell ref="A65:AY65"/>
    <mergeCell ref="A118:AY118"/>
    <mergeCell ref="A97:AY97"/>
    <mergeCell ref="A100:AY100"/>
    <mergeCell ref="A60:AY60"/>
    <mergeCell ref="A63:AY63"/>
  </mergeCells>
  <phoneticPr fontId="8" type="noConversion"/>
  <dataValidations disablePrompts="1" count="1">
    <dataValidation type="list" allowBlank="1" showErrorMessage="1" sqref="AY75">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039"/>
  <sheetViews>
    <sheetView zoomScale="55" zoomScaleNormal="55" workbookViewId="0">
      <pane ySplit="5" topLeftCell="A178" activePane="bottomLeft" state="frozen"/>
      <selection activeCell="A5" sqref="A5"/>
      <selection pane="bottomLeft" activeCell="E192" sqref="E192"/>
    </sheetView>
  </sheetViews>
  <sheetFormatPr defaultColWidth="9.140625" defaultRowHeight="18" x14ac:dyDescent="0.25"/>
  <cols>
    <col min="1" max="1" width="16" style="15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94" customWidth="1"/>
    <col min="49" max="49" width="17.5703125" style="1" customWidth="1"/>
    <col min="50" max="50" width="15.7109375" style="1" customWidth="1"/>
    <col min="51" max="51" width="38.42578125" style="11" customWidth="1"/>
    <col min="52" max="52" width="36.140625" style="1" customWidth="1"/>
    <col min="53" max="16384" width="9.140625" style="1"/>
  </cols>
  <sheetData>
    <row r="1" spans="1:122" s="50" customFormat="1" ht="56.25" customHeight="1" x14ac:dyDescent="0.25">
      <c r="A1" s="336" t="s">
        <v>303</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row>
    <row r="2" spans="1:122" s="30" customFormat="1" ht="56.25" customHeight="1" x14ac:dyDescent="0.3">
      <c r="A2" s="349" t="s">
        <v>827</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row>
    <row r="3" spans="1:122" ht="18" customHeight="1" x14ac:dyDescent="0.25">
      <c r="A3" s="344" t="s">
        <v>1</v>
      </c>
      <c r="B3" s="344" t="s">
        <v>0</v>
      </c>
      <c r="C3" s="344" t="s">
        <v>40</v>
      </c>
      <c r="D3" s="344" t="s">
        <v>39</v>
      </c>
      <c r="E3" s="344">
        <v>2022</v>
      </c>
      <c r="F3" s="345"/>
      <c r="G3" s="345"/>
      <c r="H3" s="345"/>
      <c r="I3" s="345"/>
      <c r="J3" s="345"/>
      <c r="K3" s="345"/>
      <c r="L3" s="344">
        <v>2023</v>
      </c>
      <c r="M3" s="345"/>
      <c r="N3" s="345"/>
      <c r="O3" s="345"/>
      <c r="P3" s="345"/>
      <c r="Q3" s="345"/>
      <c r="R3" s="345"/>
      <c r="S3" s="344">
        <v>2024</v>
      </c>
      <c r="T3" s="345"/>
      <c r="U3" s="345"/>
      <c r="V3" s="345"/>
      <c r="W3" s="345"/>
      <c r="X3" s="345"/>
      <c r="Y3" s="345"/>
      <c r="Z3" s="344">
        <v>2025</v>
      </c>
      <c r="AA3" s="345"/>
      <c r="AB3" s="345"/>
      <c r="AC3" s="345"/>
      <c r="AD3" s="345"/>
      <c r="AE3" s="345"/>
      <c r="AF3" s="345"/>
      <c r="AG3" s="344">
        <v>2026</v>
      </c>
      <c r="AH3" s="345"/>
      <c r="AI3" s="345"/>
      <c r="AJ3" s="345"/>
      <c r="AK3" s="345"/>
      <c r="AL3" s="345"/>
      <c r="AM3" s="345"/>
      <c r="AN3" s="344">
        <v>2027</v>
      </c>
      <c r="AO3" s="345"/>
      <c r="AP3" s="345"/>
      <c r="AQ3" s="345"/>
      <c r="AR3" s="345"/>
      <c r="AS3" s="345"/>
      <c r="AT3" s="345"/>
      <c r="AU3" s="344" t="s">
        <v>42</v>
      </c>
      <c r="AV3" s="351" t="s">
        <v>4</v>
      </c>
      <c r="AW3" s="348" t="s">
        <v>36</v>
      </c>
      <c r="AX3" s="348" t="s">
        <v>37</v>
      </c>
      <c r="AY3" s="344" t="s">
        <v>5</v>
      </c>
    </row>
    <row r="4" spans="1:122" ht="27" customHeight="1" x14ac:dyDescent="0.25">
      <c r="A4" s="344"/>
      <c r="B4" s="345"/>
      <c r="C4" s="345"/>
      <c r="D4" s="345"/>
      <c r="E4" s="329" t="s">
        <v>896</v>
      </c>
      <c r="F4" s="329"/>
      <c r="G4" s="329"/>
      <c r="H4" s="329"/>
      <c r="I4" s="329"/>
      <c r="J4" s="329"/>
      <c r="K4" s="330"/>
      <c r="L4" s="329" t="s">
        <v>896</v>
      </c>
      <c r="M4" s="329"/>
      <c r="N4" s="329"/>
      <c r="O4" s="329"/>
      <c r="P4" s="329"/>
      <c r="Q4" s="329"/>
      <c r="R4" s="330"/>
      <c r="S4" s="329" t="s">
        <v>896</v>
      </c>
      <c r="T4" s="329"/>
      <c r="U4" s="329"/>
      <c r="V4" s="329"/>
      <c r="W4" s="329"/>
      <c r="X4" s="329"/>
      <c r="Y4" s="330"/>
      <c r="Z4" s="329" t="s">
        <v>896</v>
      </c>
      <c r="AA4" s="329"/>
      <c r="AB4" s="329"/>
      <c r="AC4" s="329"/>
      <c r="AD4" s="329"/>
      <c r="AE4" s="329"/>
      <c r="AF4" s="330"/>
      <c r="AG4" s="329" t="s">
        <v>896</v>
      </c>
      <c r="AH4" s="329"/>
      <c r="AI4" s="329"/>
      <c r="AJ4" s="329"/>
      <c r="AK4" s="329"/>
      <c r="AL4" s="329"/>
      <c r="AM4" s="330"/>
      <c r="AN4" s="329" t="s">
        <v>896</v>
      </c>
      <c r="AO4" s="329"/>
      <c r="AP4" s="329"/>
      <c r="AQ4" s="329"/>
      <c r="AR4" s="329"/>
      <c r="AS4" s="329"/>
      <c r="AT4" s="330"/>
      <c r="AU4" s="344"/>
      <c r="AV4" s="351"/>
      <c r="AW4" s="348"/>
      <c r="AX4" s="348"/>
      <c r="AY4" s="344"/>
    </row>
    <row r="5" spans="1:122" ht="114.75" customHeight="1" x14ac:dyDescent="0.25">
      <c r="A5" s="344"/>
      <c r="B5" s="345"/>
      <c r="C5" s="345"/>
      <c r="D5" s="345"/>
      <c r="E5" s="161" t="s">
        <v>2</v>
      </c>
      <c r="F5" s="161" t="s">
        <v>3</v>
      </c>
      <c r="G5" s="161" t="s">
        <v>31</v>
      </c>
      <c r="H5" s="161" t="s">
        <v>32</v>
      </c>
      <c r="I5" s="161" t="s">
        <v>33</v>
      </c>
      <c r="J5" s="161" t="s">
        <v>34</v>
      </c>
      <c r="K5" s="161" t="s">
        <v>35</v>
      </c>
      <c r="L5" s="246" t="s">
        <v>2</v>
      </c>
      <c r="M5" s="161" t="s">
        <v>3</v>
      </c>
      <c r="N5" s="161" t="s">
        <v>31</v>
      </c>
      <c r="O5" s="161" t="s">
        <v>32</v>
      </c>
      <c r="P5" s="161" t="s">
        <v>33</v>
      </c>
      <c r="Q5" s="161" t="s">
        <v>34</v>
      </c>
      <c r="R5" s="161" t="s">
        <v>41</v>
      </c>
      <c r="S5" s="161" t="s">
        <v>2</v>
      </c>
      <c r="T5" s="161" t="s">
        <v>3</v>
      </c>
      <c r="U5" s="161" t="s">
        <v>31</v>
      </c>
      <c r="V5" s="161" t="s">
        <v>32</v>
      </c>
      <c r="W5" s="161" t="s">
        <v>33</v>
      </c>
      <c r="X5" s="161" t="s">
        <v>34</v>
      </c>
      <c r="Y5" s="161" t="s">
        <v>41</v>
      </c>
      <c r="Z5" s="161" t="s">
        <v>2</v>
      </c>
      <c r="AA5" s="161" t="s">
        <v>3</v>
      </c>
      <c r="AB5" s="161" t="s">
        <v>31</v>
      </c>
      <c r="AC5" s="161" t="s">
        <v>32</v>
      </c>
      <c r="AD5" s="161" t="s">
        <v>33</v>
      </c>
      <c r="AE5" s="161" t="s">
        <v>34</v>
      </c>
      <c r="AF5" s="161" t="s">
        <v>41</v>
      </c>
      <c r="AG5" s="161" t="s">
        <v>2</v>
      </c>
      <c r="AH5" s="161" t="s">
        <v>3</v>
      </c>
      <c r="AI5" s="161" t="s">
        <v>31</v>
      </c>
      <c r="AJ5" s="161" t="s">
        <v>32</v>
      </c>
      <c r="AK5" s="161" t="s">
        <v>33</v>
      </c>
      <c r="AL5" s="161" t="s">
        <v>34</v>
      </c>
      <c r="AM5" s="161" t="s">
        <v>41</v>
      </c>
      <c r="AN5" s="161" t="s">
        <v>2</v>
      </c>
      <c r="AO5" s="161" t="s">
        <v>3</v>
      </c>
      <c r="AP5" s="161" t="s">
        <v>31</v>
      </c>
      <c r="AQ5" s="161" t="s">
        <v>32</v>
      </c>
      <c r="AR5" s="161" t="s">
        <v>33</v>
      </c>
      <c r="AS5" s="161" t="s">
        <v>34</v>
      </c>
      <c r="AT5" s="161" t="s">
        <v>41</v>
      </c>
      <c r="AU5" s="344"/>
      <c r="AV5" s="351"/>
      <c r="AW5" s="348"/>
      <c r="AX5" s="348"/>
      <c r="AY5" s="344"/>
    </row>
    <row r="6" spans="1:122" s="6" customFormat="1" ht="30.75" customHeight="1" x14ac:dyDescent="0.25">
      <c r="A6" s="346"/>
      <c r="B6" s="347"/>
      <c r="C6" s="347"/>
      <c r="D6" s="347"/>
      <c r="E6" s="162">
        <f>SUM(E7,E55,E82,E116,E125,E138,E154)</f>
        <v>9435921.2499999981</v>
      </c>
      <c r="F6" s="162">
        <f>SUM(F7,F55,F82,F116,F125,F138,F154)</f>
        <v>26476201.490000002</v>
      </c>
      <c r="G6" s="162">
        <f>SUM(G7,G55,G82,G116,G125,G138,G154)</f>
        <v>2645015.7800000003</v>
      </c>
      <c r="H6" s="162"/>
      <c r="I6" s="162">
        <f>SUM(I7,I55,I82,I116,I125,I138,I154)</f>
        <v>2139788.0300000003</v>
      </c>
      <c r="J6" s="162"/>
      <c r="K6" s="162">
        <f>SUM(K7,K55,K82,K116,K125,K138,K154)</f>
        <v>40952208.550000004</v>
      </c>
      <c r="L6" s="162">
        <f>SUM(L7,L55,L82,L116,L125,L138,L154)</f>
        <v>16995370.689999998</v>
      </c>
      <c r="M6" s="162">
        <f>SUM(M7,M55,M82,M116,M125,M138,M154)</f>
        <v>1514809</v>
      </c>
      <c r="N6" s="162">
        <f>SUM(N7,N55,N82,N116,N125,N138,N154)</f>
        <v>4504108</v>
      </c>
      <c r="O6" s="162"/>
      <c r="P6" s="162">
        <f>SUM(P7,P55,P82,P116,P125,P138,P154)</f>
        <v>1530620.77</v>
      </c>
      <c r="Q6" s="162"/>
      <c r="R6" s="162">
        <f>SUM(R7,R55,R82,R116,R125,R138,R154)</f>
        <v>24434908.460000001</v>
      </c>
      <c r="S6" s="162">
        <f>SUM(S7,S55,S82,S116,S125,S138,S154)</f>
        <v>39434306</v>
      </c>
      <c r="T6" s="162">
        <f>SUM(T7,T55,T82,T116,T125,T138,T154)</f>
        <v>1878600</v>
      </c>
      <c r="U6" s="162">
        <f>SUM(U7,U55,U82,U116,U125,U138,U154)</f>
        <v>0</v>
      </c>
      <c r="V6" s="162"/>
      <c r="W6" s="162">
        <f>SUM(W7,W55,W82,W116,W125,W138,W154)</f>
        <v>1260720</v>
      </c>
      <c r="X6" s="162"/>
      <c r="Y6" s="162">
        <f>SUM(Y7,Y55,Y82,Y116,Y125,Y138,Y154)</f>
        <v>42573626</v>
      </c>
      <c r="Z6" s="162">
        <f>SUM(Z7,Z55,Z82,Z116,Z125,Z138,Z154)</f>
        <v>1116860</v>
      </c>
      <c r="AA6" s="162">
        <f>SUM(AA7,AA55,AA82,AA116,AA125,AA138,AA154)</f>
        <v>0</v>
      </c>
      <c r="AB6" s="162">
        <f>SUM(AB7,AB55,AB82,AB116,AB125,AB138,AB154)</f>
        <v>0</v>
      </c>
      <c r="AC6" s="162"/>
      <c r="AD6" s="162">
        <f>SUM(AD7,AD55,AD82,AD116,AD125,AD138,AD154)</f>
        <v>0</v>
      </c>
      <c r="AE6" s="162"/>
      <c r="AF6" s="162">
        <f>SUM(AF7,AF55,AF82,AF116,AF125,AF138,AF154)</f>
        <v>1116860</v>
      </c>
      <c r="AG6" s="162">
        <f>SUM(AG7,AG55,AG82,AG116,AG125,AG138,AG154)</f>
        <v>1753860</v>
      </c>
      <c r="AH6" s="162">
        <f>SUM(AH7,AH55,AH82,AH116,AH125,AH138,AH154)</f>
        <v>0</v>
      </c>
      <c r="AI6" s="162">
        <f>SUM(AI7,AI55,AI82,AI116,AI125,AI138,AI154)</f>
        <v>0</v>
      </c>
      <c r="AJ6" s="162"/>
      <c r="AK6" s="162">
        <f t="shared" ref="AK6:AP6" si="0">SUM(AK7,AK55,AK82,AK116,AK125,AK138,AK154)</f>
        <v>0</v>
      </c>
      <c r="AL6" s="162">
        <f t="shared" si="0"/>
        <v>0</v>
      </c>
      <c r="AM6" s="162">
        <f t="shared" si="0"/>
        <v>1753860</v>
      </c>
      <c r="AN6" s="162">
        <f t="shared" si="0"/>
        <v>1007260</v>
      </c>
      <c r="AO6" s="162">
        <f t="shared" si="0"/>
        <v>0</v>
      </c>
      <c r="AP6" s="162">
        <f t="shared" si="0"/>
        <v>0</v>
      </c>
      <c r="AQ6" s="162"/>
      <c r="AR6" s="162">
        <f>SUM(AR7,AR55,AR82,AR116,AR125,AR138,AR154)</f>
        <v>0</v>
      </c>
      <c r="AS6" s="162"/>
      <c r="AT6" s="162">
        <f>SUM(AT7,AT55,AT82,AT116,AT125,AT138,AT154)</f>
        <v>1007260</v>
      </c>
      <c r="AU6" s="162">
        <f>SUM(AU7,AU55,AU82,AU116,AU125,AU138,AU154)</f>
        <v>111778723.01000001</v>
      </c>
      <c r="AV6" s="163"/>
      <c r="AW6" s="163"/>
      <c r="AX6" s="164"/>
      <c r="AY6" s="165"/>
    </row>
    <row r="7" spans="1:122" s="139" customFormat="1" ht="42.75" customHeight="1" x14ac:dyDescent="0.25">
      <c r="A7" s="337" t="s">
        <v>532</v>
      </c>
      <c r="B7" s="339"/>
      <c r="C7" s="339"/>
      <c r="D7" s="339"/>
      <c r="E7" s="166">
        <f>SUM(E9:E14,E16:E46,E48,E50,E52,E57,E62:E79,E81)</f>
        <v>7115448.5999999996</v>
      </c>
      <c r="F7" s="166">
        <f>SUM(F9:F14,F16:F46,F48,F50,F52,F57,F62:F79,F81)</f>
        <v>22939205.490000002</v>
      </c>
      <c r="G7" s="166">
        <f>SUM(G9:G14,G16:G46,G48,G50,G52,G57,G62:G79,G81)</f>
        <v>818866</v>
      </c>
      <c r="H7" s="166"/>
      <c r="I7" s="166">
        <f t="shared" ref="I7:N7" si="1">SUM(I9:I14,I16:I46,I48,I50,I52,I57,I62:I79,I81)</f>
        <v>150000</v>
      </c>
      <c r="J7" s="166">
        <f t="shared" si="1"/>
        <v>0</v>
      </c>
      <c r="K7" s="166">
        <f t="shared" si="1"/>
        <v>31108661.090000004</v>
      </c>
      <c r="L7" s="166">
        <f t="shared" si="1"/>
        <v>6589982</v>
      </c>
      <c r="M7" s="166">
        <f t="shared" si="1"/>
        <v>1484809</v>
      </c>
      <c r="N7" s="166">
        <f t="shared" si="1"/>
        <v>2212054</v>
      </c>
      <c r="O7" s="166"/>
      <c r="P7" s="166">
        <f t="shared" ref="P7:U7" si="2">SUM(P9:P14,P16:P46,P48,P50,P52,P57,P62:P79,P81)</f>
        <v>150000</v>
      </c>
      <c r="Q7" s="166">
        <f t="shared" si="2"/>
        <v>0</v>
      </c>
      <c r="R7" s="166">
        <f t="shared" si="2"/>
        <v>10326845</v>
      </c>
      <c r="S7" s="166">
        <f t="shared" si="2"/>
        <v>34168026</v>
      </c>
      <c r="T7" s="166">
        <f t="shared" si="2"/>
        <v>1878600</v>
      </c>
      <c r="U7" s="166">
        <f t="shared" si="2"/>
        <v>0</v>
      </c>
      <c r="V7" s="166"/>
      <c r="W7" s="166">
        <f t="shared" ref="W7:AB7" si="3">SUM(W9:W14,W16:W46,W48,W50,W52,W57,W62:W79,W81)</f>
        <v>0</v>
      </c>
      <c r="X7" s="166">
        <f t="shared" si="3"/>
        <v>0</v>
      </c>
      <c r="Y7" s="166">
        <f t="shared" si="3"/>
        <v>36046626</v>
      </c>
      <c r="Z7" s="166">
        <f t="shared" si="3"/>
        <v>746060</v>
      </c>
      <c r="AA7" s="166">
        <f t="shared" si="3"/>
        <v>0</v>
      </c>
      <c r="AB7" s="166">
        <f t="shared" si="3"/>
        <v>0</v>
      </c>
      <c r="AC7" s="166"/>
      <c r="AD7" s="166">
        <f t="shared" ref="AD7:AI7" si="4">SUM(AD9:AD14,AD16:AD46,AD48,AD50,AD52,AD57,AD62:AD79,AD81)</f>
        <v>0</v>
      </c>
      <c r="AE7" s="166">
        <f t="shared" si="4"/>
        <v>0</v>
      </c>
      <c r="AF7" s="166">
        <f t="shared" si="4"/>
        <v>746060</v>
      </c>
      <c r="AG7" s="166">
        <f t="shared" si="4"/>
        <v>858060</v>
      </c>
      <c r="AH7" s="166">
        <f t="shared" si="4"/>
        <v>0</v>
      </c>
      <c r="AI7" s="166">
        <f t="shared" si="4"/>
        <v>0</v>
      </c>
      <c r="AJ7" s="166"/>
      <c r="AK7" s="166">
        <f t="shared" ref="AK7:AP7" si="5">SUM(AK9:AK14,AK16:AK46,AK48,AK50,AK52,AK57,AK62:AK79,AK81)</f>
        <v>0</v>
      </c>
      <c r="AL7" s="166">
        <f t="shared" si="5"/>
        <v>0</v>
      </c>
      <c r="AM7" s="166">
        <f t="shared" si="5"/>
        <v>858060</v>
      </c>
      <c r="AN7" s="166">
        <f t="shared" si="5"/>
        <v>37260</v>
      </c>
      <c r="AO7" s="166">
        <f t="shared" si="5"/>
        <v>0</v>
      </c>
      <c r="AP7" s="166">
        <f t="shared" si="5"/>
        <v>0</v>
      </c>
      <c r="AQ7" s="166"/>
      <c r="AR7" s="166">
        <f>SUM(AR9:AR14,AR16:AR46,AR48,AR50,AR52,AR57,AR62:AR79,AR81)</f>
        <v>0</v>
      </c>
      <c r="AS7" s="166">
        <f>SUM(AS9:AS14,AS16:AS46,AS48,AS50,AS52,AS57,AS62:AS79,AS81)</f>
        <v>0</v>
      </c>
      <c r="AT7" s="166">
        <f>SUM(AT9:AT14,AT16:AT46,AT48,AT50,AT52,AT57,AT62:AT79,AT81)</f>
        <v>37260</v>
      </c>
      <c r="AU7" s="166">
        <f>SUM(AU9:AU14,AU16:AU46,AU48,AU50,AU52,AU57,AU62:AU79,AU81)</f>
        <v>79123512.090000004</v>
      </c>
      <c r="AV7" s="167"/>
      <c r="AW7" s="167"/>
      <c r="AX7" s="167"/>
      <c r="AY7" s="167"/>
    </row>
    <row r="8" spans="1:122" s="59" customFormat="1" ht="31.5" customHeight="1" x14ac:dyDescent="0.25">
      <c r="A8" s="312" t="s">
        <v>828</v>
      </c>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row>
    <row r="9" spans="1:122" s="6" customFormat="1" ht="84.95" customHeight="1" x14ac:dyDescent="0.25">
      <c r="A9" s="225" t="s">
        <v>533</v>
      </c>
      <c r="B9" s="168" t="s">
        <v>337</v>
      </c>
      <c r="C9" s="169" t="s">
        <v>172</v>
      </c>
      <c r="D9" s="169"/>
      <c r="E9" s="170">
        <v>673813</v>
      </c>
      <c r="F9" s="171">
        <v>21632990.490000002</v>
      </c>
      <c r="G9" s="170">
        <v>818866</v>
      </c>
      <c r="H9" s="170" t="s">
        <v>273</v>
      </c>
      <c r="I9" s="172"/>
      <c r="J9" s="169" t="s">
        <v>119</v>
      </c>
      <c r="K9" s="173">
        <f>E9+F9+G9+I9</f>
        <v>23125669.490000002</v>
      </c>
      <c r="L9" s="172"/>
      <c r="M9" s="172"/>
      <c r="N9" s="172"/>
      <c r="O9" s="172"/>
      <c r="P9" s="172"/>
      <c r="Q9" s="172"/>
      <c r="R9" s="173">
        <f>L9+M9+N9+P9</f>
        <v>0</v>
      </c>
      <c r="S9" s="169">
        <v>32921466</v>
      </c>
      <c r="T9" s="172"/>
      <c r="U9" s="172"/>
      <c r="V9" s="172"/>
      <c r="W9" s="172"/>
      <c r="X9" s="172"/>
      <c r="Y9" s="173">
        <f>S9+T9+U9+W9</f>
        <v>32921466</v>
      </c>
      <c r="Z9" s="172"/>
      <c r="AA9" s="172"/>
      <c r="AB9" s="172"/>
      <c r="AC9" s="172"/>
      <c r="AD9" s="172"/>
      <c r="AE9" s="172"/>
      <c r="AF9" s="173">
        <f>Z9+AA9+AB9+AD9</f>
        <v>0</v>
      </c>
      <c r="AG9" s="172"/>
      <c r="AH9" s="172"/>
      <c r="AI9" s="172"/>
      <c r="AJ9" s="172"/>
      <c r="AK9" s="172"/>
      <c r="AL9" s="172"/>
      <c r="AM9" s="173">
        <f>AG9+AH9+AI9+AK9</f>
        <v>0</v>
      </c>
      <c r="AN9" s="172"/>
      <c r="AO9" s="172"/>
      <c r="AP9" s="172"/>
      <c r="AQ9" s="172"/>
      <c r="AR9" s="172"/>
      <c r="AS9" s="172"/>
      <c r="AT9" s="173">
        <f>AN9+AO9+AP9+AR9</f>
        <v>0</v>
      </c>
      <c r="AU9" s="174">
        <f>AT9+AM9+AF9+Y9+R9+K9</f>
        <v>56047135.490000002</v>
      </c>
      <c r="AV9" s="175" t="s">
        <v>441</v>
      </c>
      <c r="AW9" s="172">
        <v>2022</v>
      </c>
      <c r="AX9" s="172">
        <v>2024</v>
      </c>
      <c r="AY9" s="169" t="s">
        <v>111</v>
      </c>
    </row>
    <row r="10" spans="1:122" s="6" customFormat="1" ht="89.25" customHeight="1" x14ac:dyDescent="0.25">
      <c r="A10" s="225" t="s">
        <v>534</v>
      </c>
      <c r="B10" s="168" t="s">
        <v>68</v>
      </c>
      <c r="C10" s="169" t="s">
        <v>145</v>
      </c>
      <c r="D10" s="172"/>
      <c r="E10" s="210">
        <v>2000000</v>
      </c>
      <c r="F10" s="210">
        <v>640000</v>
      </c>
      <c r="G10" s="172"/>
      <c r="H10" s="172"/>
      <c r="I10" s="172"/>
      <c r="J10" s="172"/>
      <c r="K10" s="173">
        <f>E10+F10+G10+I10</f>
        <v>2640000</v>
      </c>
      <c r="L10" s="210"/>
      <c r="M10" s="210"/>
      <c r="N10" s="172"/>
      <c r="O10" s="172"/>
      <c r="P10" s="172"/>
      <c r="Q10" s="172"/>
      <c r="R10" s="173">
        <f>L10+M10+N10+P10</f>
        <v>0</v>
      </c>
      <c r="S10" s="172"/>
      <c r="T10" s="172"/>
      <c r="U10" s="172"/>
      <c r="V10" s="172"/>
      <c r="W10" s="172"/>
      <c r="X10" s="172"/>
      <c r="Y10" s="173">
        <f>S10+T10+U10+W10</f>
        <v>0</v>
      </c>
      <c r="Z10" s="172"/>
      <c r="AA10" s="172"/>
      <c r="AB10" s="172"/>
      <c r="AC10" s="172"/>
      <c r="AD10" s="172"/>
      <c r="AE10" s="172"/>
      <c r="AF10" s="173">
        <f>Z10+AA10+AB10+AD10</f>
        <v>0</v>
      </c>
      <c r="AG10" s="172"/>
      <c r="AH10" s="172"/>
      <c r="AI10" s="172"/>
      <c r="AJ10" s="172"/>
      <c r="AK10" s="172"/>
      <c r="AL10" s="172"/>
      <c r="AM10" s="173">
        <f>AG10+AH10+AI10+AK10</f>
        <v>0</v>
      </c>
      <c r="AN10" s="172"/>
      <c r="AO10" s="172"/>
      <c r="AP10" s="172"/>
      <c r="AQ10" s="172"/>
      <c r="AR10" s="172"/>
      <c r="AS10" s="172"/>
      <c r="AT10" s="173">
        <f>AN10+AO10+AP10+AR10</f>
        <v>0</v>
      </c>
      <c r="AU10" s="174">
        <f>AT10+AM10+AF10+Y10+R10+K10</f>
        <v>2640000</v>
      </c>
      <c r="AV10" s="175" t="s">
        <v>69</v>
      </c>
      <c r="AW10" s="172">
        <v>2022</v>
      </c>
      <c r="AX10" s="172">
        <v>2023</v>
      </c>
      <c r="AY10" s="207" t="s">
        <v>111</v>
      </c>
    </row>
    <row r="11" spans="1:122" s="6" customFormat="1" ht="81" customHeight="1" x14ac:dyDescent="0.25">
      <c r="A11" s="225" t="s">
        <v>535</v>
      </c>
      <c r="B11" s="168" t="s">
        <v>325</v>
      </c>
      <c r="C11" s="169" t="s">
        <v>145</v>
      </c>
      <c r="D11" s="172"/>
      <c r="E11" s="210"/>
      <c r="F11" s="210"/>
      <c r="G11" s="172"/>
      <c r="H11" s="172"/>
      <c r="I11" s="172"/>
      <c r="J11" s="172"/>
      <c r="K11" s="173">
        <f>E11+F11+G11+I11</f>
        <v>0</v>
      </c>
      <c r="L11" s="210">
        <v>270000</v>
      </c>
      <c r="M11" s="210">
        <v>750000</v>
      </c>
      <c r="N11" s="172"/>
      <c r="O11" s="172"/>
      <c r="P11" s="172"/>
      <c r="Q11" s="172"/>
      <c r="R11" s="173">
        <f>L11+M11+N11+P11</f>
        <v>1020000</v>
      </c>
      <c r="S11" s="210">
        <v>31000</v>
      </c>
      <c r="T11" s="210">
        <v>93000</v>
      </c>
      <c r="U11" s="172"/>
      <c r="V11" s="172"/>
      <c r="W11" s="172"/>
      <c r="X11" s="172"/>
      <c r="Y11" s="173">
        <f>S11+T11+U11+W11</f>
        <v>124000</v>
      </c>
      <c r="Z11" s="172"/>
      <c r="AA11" s="172"/>
      <c r="AB11" s="172"/>
      <c r="AC11" s="172"/>
      <c r="AD11" s="172"/>
      <c r="AE11" s="172"/>
      <c r="AF11" s="173">
        <f>Z11+AA11+AB11+AD11</f>
        <v>0</v>
      </c>
      <c r="AG11" s="172"/>
      <c r="AH11" s="172"/>
      <c r="AI11" s="172"/>
      <c r="AJ11" s="172"/>
      <c r="AK11" s="172"/>
      <c r="AL11" s="172"/>
      <c r="AM11" s="173">
        <f>AG11+AH11+AI11+AK11</f>
        <v>0</v>
      </c>
      <c r="AN11" s="172"/>
      <c r="AO11" s="172"/>
      <c r="AP11" s="172"/>
      <c r="AQ11" s="172"/>
      <c r="AR11" s="172"/>
      <c r="AS11" s="172"/>
      <c r="AT11" s="173">
        <f>AN11+AO11+AP11+AR11</f>
        <v>0</v>
      </c>
      <c r="AU11" s="174">
        <f>AT11+AM11+AF11+Y11+R11+K11</f>
        <v>1144000</v>
      </c>
      <c r="AV11" s="175" t="s">
        <v>318</v>
      </c>
      <c r="AW11" s="172">
        <v>2022</v>
      </c>
      <c r="AX11" s="172">
        <v>2023</v>
      </c>
      <c r="AY11" s="207" t="s">
        <v>111</v>
      </c>
    </row>
    <row r="12" spans="1:122" s="4" customFormat="1" ht="60.75" customHeight="1" x14ac:dyDescent="0.25">
      <c r="A12" s="226" t="s">
        <v>536</v>
      </c>
      <c r="B12" s="168" t="s">
        <v>321</v>
      </c>
      <c r="C12" s="168" t="s">
        <v>145</v>
      </c>
      <c r="D12" s="231"/>
      <c r="E12" s="210"/>
      <c r="F12" s="210"/>
      <c r="G12" s="172"/>
      <c r="H12" s="172"/>
      <c r="I12" s="172"/>
      <c r="J12" s="172"/>
      <c r="K12" s="173">
        <f>E12+F12+G12+I12</f>
        <v>0</v>
      </c>
      <c r="L12" s="200">
        <v>49600</v>
      </c>
      <c r="M12" s="200">
        <v>446400</v>
      </c>
      <c r="N12" s="231"/>
      <c r="O12" s="231"/>
      <c r="P12" s="231"/>
      <c r="Q12" s="231"/>
      <c r="R12" s="107">
        <f>L12+M12+N12+P12</f>
        <v>496000</v>
      </c>
      <c r="S12" s="201">
        <v>198400</v>
      </c>
      <c r="T12" s="201">
        <v>1785600</v>
      </c>
      <c r="U12" s="200"/>
      <c r="V12" s="200"/>
      <c r="W12" s="200"/>
      <c r="X12" s="200"/>
      <c r="Y12" s="173">
        <f>S12+T12+U12+W12</f>
        <v>1984000</v>
      </c>
      <c r="Z12" s="200"/>
      <c r="AA12" s="200"/>
      <c r="AB12" s="200"/>
      <c r="AC12" s="200"/>
      <c r="AD12" s="200"/>
      <c r="AE12" s="200"/>
      <c r="AF12" s="107">
        <f>Z12+AA12+AB12+AD12</f>
        <v>0</v>
      </c>
      <c r="AG12" s="200"/>
      <c r="AH12" s="200"/>
      <c r="AI12" s="200"/>
      <c r="AJ12" s="200"/>
      <c r="AK12" s="200"/>
      <c r="AL12" s="200"/>
      <c r="AM12" s="107">
        <f>AG12+AH12+AI12+AK12</f>
        <v>0</v>
      </c>
      <c r="AN12" s="200"/>
      <c r="AO12" s="200"/>
      <c r="AP12" s="200"/>
      <c r="AQ12" s="200"/>
      <c r="AR12" s="200"/>
      <c r="AS12" s="200"/>
      <c r="AT12" s="107">
        <f>AN12+AO12+AP12+AR12</f>
        <v>0</v>
      </c>
      <c r="AU12" s="174">
        <f>AT12+AM12+AF12+Y12+R12+K12</f>
        <v>2480000</v>
      </c>
      <c r="AV12" s="183" t="s">
        <v>322</v>
      </c>
      <c r="AW12" s="200">
        <v>2022</v>
      </c>
      <c r="AX12" s="200">
        <v>2023</v>
      </c>
      <c r="AY12" s="216" t="s">
        <v>111</v>
      </c>
    </row>
    <row r="13" spans="1:122" s="6" customFormat="1" ht="69.75" customHeight="1" x14ac:dyDescent="0.25">
      <c r="A13" s="225" t="s">
        <v>537</v>
      </c>
      <c r="B13" s="168" t="s">
        <v>323</v>
      </c>
      <c r="C13" s="169" t="s">
        <v>145</v>
      </c>
      <c r="D13" s="172"/>
      <c r="E13" s="172"/>
      <c r="F13" s="172">
        <f>516818/2</f>
        <v>258409</v>
      </c>
      <c r="G13" s="172"/>
      <c r="H13" s="172"/>
      <c r="I13" s="172"/>
      <c r="J13" s="172"/>
      <c r="K13" s="173">
        <f>E13+F13+G13+I13</f>
        <v>258409</v>
      </c>
      <c r="L13" s="172"/>
      <c r="M13" s="172">
        <v>258409</v>
      </c>
      <c r="N13" s="172"/>
      <c r="O13" s="172"/>
      <c r="P13" s="172"/>
      <c r="Q13" s="172"/>
      <c r="R13" s="173">
        <f>L13+M13+N13+P13</f>
        <v>258409</v>
      </c>
      <c r="S13" s="172"/>
      <c r="T13" s="172"/>
      <c r="U13" s="172"/>
      <c r="V13" s="172"/>
      <c r="W13" s="172"/>
      <c r="X13" s="172"/>
      <c r="Y13" s="173">
        <f>S13+T13+U13+W13</f>
        <v>0</v>
      </c>
      <c r="Z13" s="172"/>
      <c r="AA13" s="172"/>
      <c r="AB13" s="172"/>
      <c r="AC13" s="172"/>
      <c r="AD13" s="172"/>
      <c r="AE13" s="172"/>
      <c r="AF13" s="173">
        <f>Z13+AA13+AB13+AD13</f>
        <v>0</v>
      </c>
      <c r="AG13" s="172"/>
      <c r="AH13" s="172"/>
      <c r="AI13" s="172"/>
      <c r="AJ13" s="172"/>
      <c r="AK13" s="172"/>
      <c r="AL13" s="172"/>
      <c r="AM13" s="173">
        <f>AG13+AH13+AI13+AK13</f>
        <v>0</v>
      </c>
      <c r="AN13" s="172"/>
      <c r="AO13" s="172"/>
      <c r="AP13" s="172"/>
      <c r="AQ13" s="172"/>
      <c r="AR13" s="172"/>
      <c r="AS13" s="172"/>
      <c r="AT13" s="173">
        <f>AN13+AO13+AP13+AR13</f>
        <v>0</v>
      </c>
      <c r="AU13" s="174">
        <f>AT13+AM13+AF13+Y13+R13+K13</f>
        <v>516818</v>
      </c>
      <c r="AV13" s="175" t="s">
        <v>338</v>
      </c>
      <c r="AW13" s="172">
        <v>2022</v>
      </c>
      <c r="AX13" s="172">
        <v>2022</v>
      </c>
      <c r="AY13" s="207" t="s">
        <v>111</v>
      </c>
    </row>
    <row r="14" spans="1:122" s="40" customFormat="1" ht="24.75" customHeight="1" x14ac:dyDescent="0.25">
      <c r="A14" s="179"/>
      <c r="B14" s="168"/>
      <c r="C14" s="168"/>
      <c r="D14" s="168"/>
      <c r="E14" s="168"/>
      <c r="F14" s="168"/>
      <c r="G14" s="168"/>
      <c r="H14" s="168"/>
      <c r="I14" s="168"/>
      <c r="J14" s="168"/>
      <c r="K14" s="180"/>
      <c r="L14" s="181"/>
      <c r="M14" s="168"/>
      <c r="N14" s="168"/>
      <c r="O14" s="168"/>
      <c r="P14" s="168"/>
      <c r="Q14" s="168"/>
      <c r="R14" s="180"/>
      <c r="S14" s="168"/>
      <c r="T14" s="168"/>
      <c r="U14" s="168"/>
      <c r="V14" s="168"/>
      <c r="W14" s="168"/>
      <c r="X14" s="168"/>
      <c r="Y14" s="180"/>
      <c r="Z14" s="168"/>
      <c r="AA14" s="168"/>
      <c r="AB14" s="168"/>
      <c r="AC14" s="168"/>
      <c r="AD14" s="168"/>
      <c r="AE14" s="168"/>
      <c r="AF14" s="180"/>
      <c r="AG14" s="168"/>
      <c r="AH14" s="168"/>
      <c r="AI14" s="168"/>
      <c r="AJ14" s="168"/>
      <c r="AK14" s="168"/>
      <c r="AL14" s="168"/>
      <c r="AM14" s="180"/>
      <c r="AN14" s="168"/>
      <c r="AO14" s="168"/>
      <c r="AP14" s="168"/>
      <c r="AQ14" s="168"/>
      <c r="AR14" s="168"/>
      <c r="AS14" s="168"/>
      <c r="AT14" s="180"/>
      <c r="AU14" s="182"/>
      <c r="AV14" s="183"/>
      <c r="AW14" s="168"/>
      <c r="AX14" s="184"/>
      <c r="AY14" s="168"/>
    </row>
    <row r="15" spans="1:122" s="59" customFormat="1" ht="31.5" customHeight="1" x14ac:dyDescent="0.25">
      <c r="A15" s="312" t="s">
        <v>829</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row>
    <row r="16" spans="1:122" s="6" customFormat="1" ht="70.5" customHeight="1" x14ac:dyDescent="0.25">
      <c r="A16" s="225" t="s">
        <v>754</v>
      </c>
      <c r="B16" s="168" t="s">
        <v>326</v>
      </c>
      <c r="C16" s="169" t="s">
        <v>145</v>
      </c>
      <c r="D16" s="172"/>
      <c r="E16" s="210">
        <v>40000</v>
      </c>
      <c r="F16" s="210">
        <v>105000</v>
      </c>
      <c r="G16" s="172"/>
      <c r="H16" s="172"/>
      <c r="I16" s="172"/>
      <c r="J16" s="172"/>
      <c r="K16" s="173">
        <f>E16+F16+G16+I16</f>
        <v>145000</v>
      </c>
      <c r="L16" s="210"/>
      <c r="M16" s="210"/>
      <c r="N16" s="172"/>
      <c r="O16" s="172"/>
      <c r="P16" s="172"/>
      <c r="Q16" s="172"/>
      <c r="R16" s="173">
        <f>L16+M16+N16+P16</f>
        <v>0</v>
      </c>
      <c r="S16" s="172"/>
      <c r="T16" s="172"/>
      <c r="U16" s="172"/>
      <c r="V16" s="172"/>
      <c r="W16" s="172"/>
      <c r="X16" s="172"/>
      <c r="Y16" s="173">
        <f>S16+T16+U16+W16</f>
        <v>0</v>
      </c>
      <c r="Z16" s="172"/>
      <c r="AA16" s="172"/>
      <c r="AB16" s="172"/>
      <c r="AC16" s="172"/>
      <c r="AD16" s="172"/>
      <c r="AE16" s="172"/>
      <c r="AF16" s="173">
        <f>Z16+AA16+AB16+AD16</f>
        <v>0</v>
      </c>
      <c r="AG16" s="172"/>
      <c r="AH16" s="172"/>
      <c r="AI16" s="172"/>
      <c r="AJ16" s="172"/>
      <c r="AK16" s="172"/>
      <c r="AL16" s="172"/>
      <c r="AM16" s="173">
        <f>AG16+AH16+AI16+AK16</f>
        <v>0</v>
      </c>
      <c r="AN16" s="172"/>
      <c r="AO16" s="172"/>
      <c r="AP16" s="172"/>
      <c r="AQ16" s="172"/>
      <c r="AR16" s="172"/>
      <c r="AS16" s="172"/>
      <c r="AT16" s="173">
        <f>AN16+AO16+AP16+AR16</f>
        <v>0</v>
      </c>
      <c r="AU16" s="174">
        <f t="shared" ref="AU16:AU46" si="6">AT16+AM16+AF16+Y16+R16+K16</f>
        <v>145000</v>
      </c>
      <c r="AV16" s="175" t="s">
        <v>328</v>
      </c>
      <c r="AW16" s="172">
        <v>2022</v>
      </c>
      <c r="AX16" s="172">
        <v>2022</v>
      </c>
      <c r="AY16" s="169" t="s">
        <v>327</v>
      </c>
    </row>
    <row r="17" spans="1:51" s="6" customFormat="1" ht="69.75" customHeight="1" x14ac:dyDescent="0.25">
      <c r="A17" s="225" t="s">
        <v>538</v>
      </c>
      <c r="B17" s="168" t="s">
        <v>694</v>
      </c>
      <c r="C17" s="169" t="s">
        <v>145</v>
      </c>
      <c r="D17" s="172"/>
      <c r="E17" s="172"/>
      <c r="F17" s="172"/>
      <c r="G17" s="172"/>
      <c r="H17" s="172" t="s">
        <v>142</v>
      </c>
      <c r="I17" s="172"/>
      <c r="J17" s="172"/>
      <c r="K17" s="173">
        <f>E17+F17+G17+I17</f>
        <v>0</v>
      </c>
      <c r="L17" s="172">
        <v>50000</v>
      </c>
      <c r="M17" s="172"/>
      <c r="N17" s="172"/>
      <c r="O17" s="172"/>
      <c r="P17" s="172"/>
      <c r="Q17" s="172"/>
      <c r="R17" s="173">
        <f>L17+M17+N17+P17</f>
        <v>50000</v>
      </c>
      <c r="S17" s="172"/>
      <c r="T17" s="172"/>
      <c r="U17" s="172"/>
      <c r="V17" s="172"/>
      <c r="W17" s="172"/>
      <c r="X17" s="172"/>
      <c r="Y17" s="173">
        <f>S17+T17+U17+W17</f>
        <v>0</v>
      </c>
      <c r="Z17" s="172"/>
      <c r="AA17" s="172"/>
      <c r="AB17" s="172"/>
      <c r="AC17" s="172"/>
      <c r="AD17" s="172"/>
      <c r="AE17" s="172"/>
      <c r="AF17" s="173">
        <f>Z17+AA17+AB17+AD17</f>
        <v>0</v>
      </c>
      <c r="AG17" s="172"/>
      <c r="AH17" s="172"/>
      <c r="AI17" s="172"/>
      <c r="AJ17" s="172"/>
      <c r="AK17" s="172"/>
      <c r="AL17" s="172"/>
      <c r="AM17" s="173">
        <f>AG17+AH17+AI17+AK17</f>
        <v>0</v>
      </c>
      <c r="AN17" s="172"/>
      <c r="AO17" s="172"/>
      <c r="AP17" s="172"/>
      <c r="AQ17" s="172"/>
      <c r="AR17" s="172"/>
      <c r="AS17" s="172"/>
      <c r="AT17" s="173">
        <f>AN17+AO17+AP17+AR17</f>
        <v>0</v>
      </c>
      <c r="AU17" s="174">
        <f t="shared" si="6"/>
        <v>50000</v>
      </c>
      <c r="AV17" s="175" t="s">
        <v>695</v>
      </c>
      <c r="AW17" s="172">
        <v>2023</v>
      </c>
      <c r="AX17" s="172">
        <v>2023</v>
      </c>
      <c r="AY17" s="207" t="s">
        <v>696</v>
      </c>
    </row>
    <row r="18" spans="1:51" s="6" customFormat="1" ht="70.5" customHeight="1" x14ac:dyDescent="0.25">
      <c r="A18" s="225" t="s">
        <v>539</v>
      </c>
      <c r="B18" s="168" t="s">
        <v>319</v>
      </c>
      <c r="C18" s="169" t="s">
        <v>197</v>
      </c>
      <c r="D18" s="172"/>
      <c r="F18" s="172"/>
      <c r="G18" s="172"/>
      <c r="H18" s="172"/>
      <c r="I18" s="172"/>
      <c r="J18" s="172"/>
      <c r="K18" s="173"/>
      <c r="L18" s="172">
        <v>110000</v>
      </c>
      <c r="M18" s="172"/>
      <c r="N18" s="172"/>
      <c r="O18" s="172"/>
      <c r="P18" s="172"/>
      <c r="Q18" s="172"/>
      <c r="R18" s="173"/>
      <c r="S18" s="172"/>
      <c r="T18" s="172"/>
      <c r="U18" s="172"/>
      <c r="V18" s="172"/>
      <c r="W18" s="172"/>
      <c r="X18" s="172"/>
      <c r="Y18" s="173"/>
      <c r="Z18" s="172"/>
      <c r="AA18" s="172"/>
      <c r="AB18" s="172"/>
      <c r="AC18" s="172"/>
      <c r="AD18" s="172"/>
      <c r="AE18" s="172"/>
      <c r="AF18" s="173"/>
      <c r="AG18" s="172"/>
      <c r="AH18" s="172"/>
      <c r="AI18" s="172"/>
      <c r="AJ18" s="172"/>
      <c r="AK18" s="172"/>
      <c r="AL18" s="172"/>
      <c r="AM18" s="173"/>
      <c r="AN18" s="172"/>
      <c r="AO18" s="172"/>
      <c r="AP18" s="172"/>
      <c r="AQ18" s="172"/>
      <c r="AR18" s="172"/>
      <c r="AS18" s="172"/>
      <c r="AT18" s="173"/>
      <c r="AU18" s="174">
        <f t="shared" si="6"/>
        <v>0</v>
      </c>
      <c r="AV18" s="175" t="s">
        <v>693</v>
      </c>
      <c r="AW18" s="172">
        <v>2022</v>
      </c>
      <c r="AX18" s="172">
        <v>2022</v>
      </c>
      <c r="AY18" s="169" t="s">
        <v>320</v>
      </c>
    </row>
    <row r="19" spans="1:51" s="6" customFormat="1" ht="154.5" customHeight="1" x14ac:dyDescent="0.25">
      <c r="A19" s="225" t="s">
        <v>540</v>
      </c>
      <c r="B19" s="168" t="s">
        <v>339</v>
      </c>
      <c r="C19" s="169" t="s">
        <v>145</v>
      </c>
      <c r="D19" s="172"/>
      <c r="E19" s="172"/>
      <c r="F19" s="172"/>
      <c r="G19" s="172"/>
      <c r="H19" s="172"/>
      <c r="I19" s="172"/>
      <c r="J19" s="172"/>
      <c r="K19" s="173">
        <f>E19+F19+G19+I19</f>
        <v>0</v>
      </c>
      <c r="L19" s="172">
        <v>25000</v>
      </c>
      <c r="M19" s="172"/>
      <c r="N19" s="172"/>
      <c r="O19" s="172"/>
      <c r="P19" s="172"/>
      <c r="Q19" s="172"/>
      <c r="R19" s="173">
        <f t="shared" ref="R19:R46" si="7">L19+M19+N19+P19</f>
        <v>25000</v>
      </c>
      <c r="S19" s="172">
        <v>25000</v>
      </c>
      <c r="T19" s="172"/>
      <c r="U19" s="172"/>
      <c r="V19" s="172"/>
      <c r="W19" s="172"/>
      <c r="X19" s="172"/>
      <c r="Y19" s="173">
        <f t="shared" ref="Y19:Y33" si="8">S19+T19+U19+W19</f>
        <v>25000</v>
      </c>
      <c r="Z19" s="172"/>
      <c r="AA19" s="172"/>
      <c r="AB19" s="172"/>
      <c r="AC19" s="172"/>
      <c r="AD19" s="172"/>
      <c r="AE19" s="172"/>
      <c r="AF19" s="173">
        <f t="shared" ref="AF19:AF33" si="9">Z19+AA19+AB19+AD19</f>
        <v>0</v>
      </c>
      <c r="AG19" s="172"/>
      <c r="AH19" s="172"/>
      <c r="AI19" s="172"/>
      <c r="AJ19" s="172"/>
      <c r="AK19" s="172"/>
      <c r="AL19" s="172"/>
      <c r="AM19" s="173">
        <f t="shared" ref="AM19:AM33" si="10">AG19+AH19+AI19+AK19</f>
        <v>0</v>
      </c>
      <c r="AN19" s="172"/>
      <c r="AO19" s="172"/>
      <c r="AP19" s="172"/>
      <c r="AQ19" s="172"/>
      <c r="AR19" s="172"/>
      <c r="AS19" s="172"/>
      <c r="AT19" s="173">
        <f t="shared" ref="AT19:AT33" si="11">AN19+AO19+AP19+AR19</f>
        <v>0</v>
      </c>
      <c r="AU19" s="174">
        <f t="shared" si="6"/>
        <v>50000</v>
      </c>
      <c r="AV19" s="175" t="s">
        <v>742</v>
      </c>
      <c r="AW19" s="172">
        <v>2023</v>
      </c>
      <c r="AX19" s="172">
        <v>2024</v>
      </c>
      <c r="AY19" s="169" t="s">
        <v>329</v>
      </c>
    </row>
    <row r="20" spans="1:51" s="6" customFormat="1" ht="207.75" customHeight="1" x14ac:dyDescent="0.25">
      <c r="A20" s="225" t="s">
        <v>541</v>
      </c>
      <c r="B20" s="168" t="s">
        <v>738</v>
      </c>
      <c r="C20" s="169" t="s">
        <v>145</v>
      </c>
      <c r="D20" s="172"/>
      <c r="E20" s="210">
        <v>19700</v>
      </c>
      <c r="F20" s="172"/>
      <c r="G20" s="172"/>
      <c r="H20" s="172"/>
      <c r="I20" s="172"/>
      <c r="J20" s="172"/>
      <c r="K20" s="173">
        <f>E20+F20+G20+I20</f>
        <v>19700</v>
      </c>
      <c r="L20" s="172">
        <v>37260</v>
      </c>
      <c r="M20" s="172"/>
      <c r="N20" s="172"/>
      <c r="O20" s="172"/>
      <c r="P20" s="172"/>
      <c r="Q20" s="172"/>
      <c r="R20" s="173">
        <f t="shared" si="7"/>
        <v>37260</v>
      </c>
      <c r="S20" s="172">
        <v>37260</v>
      </c>
      <c r="T20" s="172"/>
      <c r="U20" s="172"/>
      <c r="V20" s="172"/>
      <c r="W20" s="172"/>
      <c r="X20" s="172"/>
      <c r="Y20" s="173">
        <f t="shared" si="8"/>
        <v>37260</v>
      </c>
      <c r="Z20" s="172">
        <v>37260</v>
      </c>
      <c r="AA20" s="172"/>
      <c r="AB20" s="172"/>
      <c r="AC20" s="172"/>
      <c r="AD20" s="172"/>
      <c r="AE20" s="172"/>
      <c r="AF20" s="173">
        <f t="shared" si="9"/>
        <v>37260</v>
      </c>
      <c r="AG20" s="172">
        <v>37260</v>
      </c>
      <c r="AH20" s="172"/>
      <c r="AI20" s="172"/>
      <c r="AJ20" s="172"/>
      <c r="AK20" s="172"/>
      <c r="AL20" s="172"/>
      <c r="AM20" s="173">
        <f t="shared" si="10"/>
        <v>37260</v>
      </c>
      <c r="AN20" s="172">
        <v>37260</v>
      </c>
      <c r="AO20" s="172"/>
      <c r="AP20" s="172"/>
      <c r="AQ20" s="172"/>
      <c r="AR20" s="172"/>
      <c r="AS20" s="172"/>
      <c r="AT20" s="173">
        <f t="shared" si="11"/>
        <v>37260</v>
      </c>
      <c r="AU20" s="174">
        <f t="shared" si="6"/>
        <v>206000</v>
      </c>
      <c r="AV20" s="175" t="s">
        <v>781</v>
      </c>
      <c r="AW20" s="172">
        <v>2022</v>
      </c>
      <c r="AX20" s="172">
        <v>2027</v>
      </c>
      <c r="AY20" s="169" t="s">
        <v>324</v>
      </c>
    </row>
    <row r="21" spans="1:51" s="4" customFormat="1" ht="96" customHeight="1" x14ac:dyDescent="0.25">
      <c r="A21" s="225" t="s">
        <v>542</v>
      </c>
      <c r="B21" s="168" t="s">
        <v>727</v>
      </c>
      <c r="C21" s="168" t="s">
        <v>145</v>
      </c>
      <c r="D21" s="200"/>
      <c r="E21" s="264"/>
      <c r="F21" s="264"/>
      <c r="G21" s="200"/>
      <c r="H21" s="200"/>
      <c r="I21" s="200"/>
      <c r="J21" s="200"/>
      <c r="K21" s="107">
        <f>E21+F21+G21+I21</f>
        <v>0</v>
      </c>
      <c r="L21" s="264">
        <v>350000</v>
      </c>
      <c r="M21" s="264"/>
      <c r="N21" s="200"/>
      <c r="O21" s="200"/>
      <c r="P21" s="200"/>
      <c r="Q21" s="200"/>
      <c r="R21" s="107">
        <f t="shared" si="7"/>
        <v>350000</v>
      </c>
      <c r="S21" s="200"/>
      <c r="T21" s="200"/>
      <c r="U21" s="200"/>
      <c r="V21" s="200"/>
      <c r="W21" s="200"/>
      <c r="X21" s="200"/>
      <c r="Y21" s="107">
        <f t="shared" si="8"/>
        <v>0</v>
      </c>
      <c r="Z21" s="200"/>
      <c r="AA21" s="200"/>
      <c r="AB21" s="200"/>
      <c r="AC21" s="200"/>
      <c r="AD21" s="200"/>
      <c r="AE21" s="200"/>
      <c r="AF21" s="107">
        <f t="shared" si="9"/>
        <v>0</v>
      </c>
      <c r="AG21" s="200"/>
      <c r="AH21" s="200"/>
      <c r="AI21" s="200"/>
      <c r="AJ21" s="200"/>
      <c r="AK21" s="200"/>
      <c r="AL21" s="200"/>
      <c r="AM21" s="107">
        <f t="shared" si="10"/>
        <v>0</v>
      </c>
      <c r="AN21" s="200"/>
      <c r="AO21" s="200"/>
      <c r="AP21" s="200"/>
      <c r="AQ21" s="200"/>
      <c r="AR21" s="200"/>
      <c r="AS21" s="200"/>
      <c r="AT21" s="107">
        <f t="shared" si="11"/>
        <v>0</v>
      </c>
      <c r="AU21" s="232">
        <f t="shared" si="6"/>
        <v>350000</v>
      </c>
      <c r="AV21" s="183" t="s">
        <v>728</v>
      </c>
      <c r="AW21" s="200">
        <v>2023</v>
      </c>
      <c r="AX21" s="200">
        <v>2023</v>
      </c>
      <c r="AY21" s="168" t="s">
        <v>698</v>
      </c>
    </row>
    <row r="22" spans="1:51" s="6" customFormat="1" ht="120.75" customHeight="1" x14ac:dyDescent="0.25">
      <c r="A22" s="226" t="s">
        <v>543</v>
      </c>
      <c r="B22" s="168" t="s">
        <v>43</v>
      </c>
      <c r="C22" s="169" t="s">
        <v>145</v>
      </c>
      <c r="D22" s="172"/>
      <c r="E22" s="191"/>
      <c r="F22" s="284"/>
      <c r="G22" s="191"/>
      <c r="H22" s="191"/>
      <c r="I22" s="191"/>
      <c r="J22" s="191"/>
      <c r="K22" s="173"/>
      <c r="L22" s="191">
        <v>3253377</v>
      </c>
      <c r="M22" s="284"/>
      <c r="N22" s="191"/>
      <c r="O22" s="191"/>
      <c r="P22" s="191"/>
      <c r="Q22" s="191"/>
      <c r="R22" s="173">
        <f t="shared" si="7"/>
        <v>3253377</v>
      </c>
      <c r="S22" s="172"/>
      <c r="T22" s="172"/>
      <c r="U22" s="172"/>
      <c r="V22" s="172"/>
      <c r="W22" s="172"/>
      <c r="X22" s="172"/>
      <c r="Y22" s="173">
        <f t="shared" si="8"/>
        <v>0</v>
      </c>
      <c r="Z22" s="172"/>
      <c r="AA22" s="172"/>
      <c r="AB22" s="172"/>
      <c r="AC22" s="172"/>
      <c r="AD22" s="172"/>
      <c r="AE22" s="172"/>
      <c r="AF22" s="173">
        <f t="shared" si="9"/>
        <v>0</v>
      </c>
      <c r="AG22" s="172"/>
      <c r="AH22" s="172"/>
      <c r="AI22" s="172"/>
      <c r="AJ22" s="172"/>
      <c r="AK22" s="172"/>
      <c r="AL22" s="172"/>
      <c r="AM22" s="173">
        <f t="shared" si="10"/>
        <v>0</v>
      </c>
      <c r="AN22" s="172"/>
      <c r="AO22" s="172"/>
      <c r="AP22" s="172"/>
      <c r="AQ22" s="172"/>
      <c r="AR22" s="172"/>
      <c r="AS22" s="172"/>
      <c r="AT22" s="173">
        <f t="shared" si="11"/>
        <v>0</v>
      </c>
      <c r="AU22" s="174">
        <f t="shared" si="6"/>
        <v>3253377</v>
      </c>
      <c r="AV22" s="192" t="s">
        <v>332</v>
      </c>
      <c r="AW22" s="285" t="s">
        <v>173</v>
      </c>
      <c r="AX22" s="285" t="s">
        <v>173</v>
      </c>
      <c r="AY22" s="194" t="s">
        <v>201</v>
      </c>
    </row>
    <row r="23" spans="1:51" s="6" customFormat="1" ht="84.95" customHeight="1" x14ac:dyDescent="0.25">
      <c r="A23" s="225" t="s">
        <v>544</v>
      </c>
      <c r="B23" s="168" t="s">
        <v>157</v>
      </c>
      <c r="C23" s="169" t="s">
        <v>145</v>
      </c>
      <c r="D23" s="172"/>
      <c r="E23" s="191">
        <v>15000</v>
      </c>
      <c r="F23" s="191"/>
      <c r="G23" s="191"/>
      <c r="H23" s="191"/>
      <c r="I23" s="191"/>
      <c r="J23" s="191"/>
      <c r="K23" s="173">
        <f t="shared" ref="K23:K46" si="12">E23+F23+G23+I23</f>
        <v>15000</v>
      </c>
      <c r="L23" s="191">
        <v>35000</v>
      </c>
      <c r="M23" s="191"/>
      <c r="N23" s="191"/>
      <c r="O23" s="191"/>
      <c r="P23" s="191"/>
      <c r="Q23" s="191"/>
      <c r="R23" s="173">
        <f t="shared" si="7"/>
        <v>35000</v>
      </c>
      <c r="S23" s="172"/>
      <c r="T23" s="172"/>
      <c r="U23" s="172"/>
      <c r="V23" s="172"/>
      <c r="W23" s="172"/>
      <c r="X23" s="172"/>
      <c r="Y23" s="173">
        <f t="shared" si="8"/>
        <v>0</v>
      </c>
      <c r="Z23" s="172"/>
      <c r="AA23" s="172"/>
      <c r="AB23" s="172"/>
      <c r="AC23" s="172"/>
      <c r="AD23" s="172"/>
      <c r="AE23" s="172"/>
      <c r="AF23" s="173">
        <f t="shared" si="9"/>
        <v>0</v>
      </c>
      <c r="AG23" s="172"/>
      <c r="AH23" s="172"/>
      <c r="AI23" s="172"/>
      <c r="AJ23" s="172"/>
      <c r="AK23" s="172"/>
      <c r="AL23" s="172"/>
      <c r="AM23" s="173">
        <f t="shared" si="10"/>
        <v>0</v>
      </c>
      <c r="AN23" s="172"/>
      <c r="AO23" s="172"/>
      <c r="AP23" s="172"/>
      <c r="AQ23" s="172"/>
      <c r="AR23" s="172"/>
      <c r="AS23" s="172"/>
      <c r="AT23" s="173">
        <f t="shared" si="11"/>
        <v>0</v>
      </c>
      <c r="AU23" s="174">
        <f t="shared" si="6"/>
        <v>50000</v>
      </c>
      <c r="AV23" s="192" t="s">
        <v>353</v>
      </c>
      <c r="AW23" s="193">
        <v>2022</v>
      </c>
      <c r="AX23" s="193">
        <v>2023</v>
      </c>
      <c r="AY23" s="194" t="s">
        <v>211</v>
      </c>
    </row>
    <row r="24" spans="1:51" s="6" customFormat="1" ht="84.95" customHeight="1" x14ac:dyDescent="0.25">
      <c r="A24" s="225" t="s">
        <v>545</v>
      </c>
      <c r="B24" s="256" t="s">
        <v>121</v>
      </c>
      <c r="C24" s="169" t="s">
        <v>145</v>
      </c>
      <c r="D24" s="172"/>
      <c r="E24" s="191"/>
      <c r="F24" s="191"/>
      <c r="G24" s="191"/>
      <c r="H24" s="191"/>
      <c r="I24" s="191"/>
      <c r="J24" s="191"/>
      <c r="K24" s="173">
        <f t="shared" si="12"/>
        <v>0</v>
      </c>
      <c r="L24" s="191"/>
      <c r="M24" s="191"/>
      <c r="N24" s="191"/>
      <c r="O24" s="191"/>
      <c r="P24" s="191"/>
      <c r="Q24" s="191"/>
      <c r="R24" s="173">
        <f t="shared" si="7"/>
        <v>0</v>
      </c>
      <c r="S24" s="172"/>
      <c r="T24" s="172"/>
      <c r="U24" s="172"/>
      <c r="V24" s="172"/>
      <c r="W24" s="172"/>
      <c r="X24" s="172"/>
      <c r="Y24" s="173">
        <f t="shared" si="8"/>
        <v>0</v>
      </c>
      <c r="Z24" s="172">
        <v>140000</v>
      </c>
      <c r="AA24" s="172"/>
      <c r="AB24" s="172"/>
      <c r="AC24" s="172"/>
      <c r="AD24" s="172"/>
      <c r="AE24" s="172"/>
      <c r="AF24" s="173">
        <f t="shared" si="9"/>
        <v>140000</v>
      </c>
      <c r="AG24" s="172"/>
      <c r="AH24" s="172"/>
      <c r="AI24" s="172"/>
      <c r="AJ24" s="172"/>
      <c r="AK24" s="172"/>
      <c r="AL24" s="172"/>
      <c r="AM24" s="173">
        <f t="shared" si="10"/>
        <v>0</v>
      </c>
      <c r="AN24" s="172"/>
      <c r="AO24" s="172"/>
      <c r="AP24" s="172"/>
      <c r="AQ24" s="172"/>
      <c r="AR24" s="172"/>
      <c r="AS24" s="172"/>
      <c r="AT24" s="173">
        <f t="shared" si="11"/>
        <v>0</v>
      </c>
      <c r="AU24" s="174">
        <f t="shared" si="6"/>
        <v>140000</v>
      </c>
      <c r="AV24" s="192" t="s">
        <v>702</v>
      </c>
      <c r="AW24" s="193">
        <v>2025</v>
      </c>
      <c r="AX24" s="193">
        <v>2025</v>
      </c>
      <c r="AY24" s="194" t="s">
        <v>212</v>
      </c>
    </row>
    <row r="25" spans="1:51" s="6" customFormat="1" ht="72" customHeight="1" x14ac:dyDescent="0.25">
      <c r="A25" s="225" t="s">
        <v>546</v>
      </c>
      <c r="B25" s="256" t="s">
        <v>120</v>
      </c>
      <c r="C25" s="169" t="s">
        <v>145</v>
      </c>
      <c r="D25" s="172"/>
      <c r="E25" s="191"/>
      <c r="F25" s="191"/>
      <c r="G25" s="191"/>
      <c r="H25" s="191"/>
      <c r="I25" s="191"/>
      <c r="J25" s="191"/>
      <c r="K25" s="173">
        <f t="shared" si="12"/>
        <v>0</v>
      </c>
      <c r="L25" s="191">
        <v>60000</v>
      </c>
      <c r="M25" s="191"/>
      <c r="N25" s="191"/>
      <c r="O25" s="191"/>
      <c r="P25" s="191"/>
      <c r="Q25" s="191"/>
      <c r="R25" s="173">
        <f t="shared" si="7"/>
        <v>60000</v>
      </c>
      <c r="S25" s="172"/>
      <c r="T25" s="172"/>
      <c r="U25" s="172"/>
      <c r="V25" s="172"/>
      <c r="W25" s="172"/>
      <c r="X25" s="172"/>
      <c r="Y25" s="173">
        <f t="shared" si="8"/>
        <v>0</v>
      </c>
      <c r="Z25" s="172"/>
      <c r="AA25" s="172"/>
      <c r="AB25" s="172"/>
      <c r="AC25" s="172"/>
      <c r="AD25" s="172"/>
      <c r="AE25" s="172"/>
      <c r="AF25" s="173">
        <f t="shared" si="9"/>
        <v>0</v>
      </c>
      <c r="AG25" s="172"/>
      <c r="AH25" s="172"/>
      <c r="AI25" s="172"/>
      <c r="AJ25" s="172"/>
      <c r="AK25" s="172"/>
      <c r="AL25" s="172"/>
      <c r="AM25" s="173">
        <f t="shared" si="10"/>
        <v>0</v>
      </c>
      <c r="AN25" s="172"/>
      <c r="AO25" s="172"/>
      <c r="AP25" s="172"/>
      <c r="AQ25" s="172"/>
      <c r="AR25" s="172"/>
      <c r="AS25" s="172"/>
      <c r="AT25" s="173">
        <f t="shared" si="11"/>
        <v>0</v>
      </c>
      <c r="AU25" s="174">
        <f t="shared" si="6"/>
        <v>60000</v>
      </c>
      <c r="AV25" s="192" t="s">
        <v>341</v>
      </c>
      <c r="AW25" s="193">
        <v>2023</v>
      </c>
      <c r="AX25" s="193">
        <v>2023</v>
      </c>
      <c r="AY25" s="194" t="s">
        <v>206</v>
      </c>
    </row>
    <row r="26" spans="1:51" s="6" customFormat="1" ht="202.5" customHeight="1" x14ac:dyDescent="0.25">
      <c r="A26" s="225" t="s">
        <v>547</v>
      </c>
      <c r="B26" s="168" t="s">
        <v>333</v>
      </c>
      <c r="C26" s="169" t="s">
        <v>145</v>
      </c>
      <c r="D26" s="172"/>
      <c r="E26" s="191">
        <v>10000</v>
      </c>
      <c r="F26" s="191"/>
      <c r="G26" s="191"/>
      <c r="H26" s="191"/>
      <c r="I26" s="191"/>
      <c r="J26" s="191"/>
      <c r="K26" s="173">
        <f t="shared" si="12"/>
        <v>10000</v>
      </c>
      <c r="L26" s="191">
        <v>43577</v>
      </c>
      <c r="M26" s="191"/>
      <c r="N26" s="191"/>
      <c r="O26" s="191"/>
      <c r="P26" s="191"/>
      <c r="Q26" s="191"/>
      <c r="R26" s="173">
        <f t="shared" si="7"/>
        <v>43577</v>
      </c>
      <c r="S26" s="172"/>
      <c r="T26" s="172"/>
      <c r="U26" s="172"/>
      <c r="V26" s="172"/>
      <c r="W26" s="172"/>
      <c r="X26" s="172"/>
      <c r="Y26" s="173">
        <f t="shared" si="8"/>
        <v>0</v>
      </c>
      <c r="Z26" s="172"/>
      <c r="AA26" s="172"/>
      <c r="AB26" s="172"/>
      <c r="AC26" s="172"/>
      <c r="AD26" s="172"/>
      <c r="AE26" s="172"/>
      <c r="AF26" s="173">
        <f t="shared" si="9"/>
        <v>0</v>
      </c>
      <c r="AG26" s="172"/>
      <c r="AH26" s="172"/>
      <c r="AI26" s="172"/>
      <c r="AJ26" s="172"/>
      <c r="AK26" s="172"/>
      <c r="AL26" s="172"/>
      <c r="AM26" s="173">
        <f t="shared" si="10"/>
        <v>0</v>
      </c>
      <c r="AN26" s="172"/>
      <c r="AO26" s="172"/>
      <c r="AP26" s="172"/>
      <c r="AQ26" s="172"/>
      <c r="AR26" s="172"/>
      <c r="AS26" s="172"/>
      <c r="AT26" s="173">
        <f t="shared" si="11"/>
        <v>0</v>
      </c>
      <c r="AU26" s="174">
        <f t="shared" si="6"/>
        <v>53577</v>
      </c>
      <c r="AV26" s="192" t="s">
        <v>345</v>
      </c>
      <c r="AW26" s="193">
        <v>2022</v>
      </c>
      <c r="AX26" s="193">
        <v>2023</v>
      </c>
      <c r="AY26" s="194" t="s">
        <v>206</v>
      </c>
    </row>
    <row r="27" spans="1:51" s="6" customFormat="1" ht="84.95" customHeight="1" x14ac:dyDescent="0.25">
      <c r="A27" s="225" t="s">
        <v>548</v>
      </c>
      <c r="B27" s="168" t="s">
        <v>334</v>
      </c>
      <c r="C27" s="169" t="s">
        <v>145</v>
      </c>
      <c r="D27" s="172"/>
      <c r="E27" s="196"/>
      <c r="F27" s="172"/>
      <c r="G27" s="172"/>
      <c r="H27" s="172"/>
      <c r="I27" s="172"/>
      <c r="J27" s="172"/>
      <c r="K27" s="173">
        <f t="shared" si="12"/>
        <v>0</v>
      </c>
      <c r="L27" s="172">
        <v>50000</v>
      </c>
      <c r="M27" s="172"/>
      <c r="N27" s="172"/>
      <c r="O27" s="172"/>
      <c r="P27" s="172"/>
      <c r="Q27" s="172"/>
      <c r="R27" s="173">
        <f t="shared" si="7"/>
        <v>50000</v>
      </c>
      <c r="S27" s="172"/>
      <c r="T27" s="172"/>
      <c r="U27" s="172"/>
      <c r="V27" s="172"/>
      <c r="W27" s="172"/>
      <c r="X27" s="172"/>
      <c r="Y27" s="173">
        <f t="shared" si="8"/>
        <v>0</v>
      </c>
      <c r="Z27" s="172"/>
      <c r="AA27" s="172"/>
      <c r="AB27" s="172"/>
      <c r="AC27" s="172"/>
      <c r="AD27" s="172"/>
      <c r="AE27" s="172"/>
      <c r="AF27" s="173">
        <f t="shared" si="9"/>
        <v>0</v>
      </c>
      <c r="AG27" s="172"/>
      <c r="AH27" s="172"/>
      <c r="AI27" s="172"/>
      <c r="AJ27" s="172"/>
      <c r="AK27" s="172"/>
      <c r="AL27" s="172"/>
      <c r="AM27" s="173">
        <f t="shared" si="10"/>
        <v>0</v>
      </c>
      <c r="AN27" s="172"/>
      <c r="AO27" s="172"/>
      <c r="AP27" s="172"/>
      <c r="AQ27" s="172"/>
      <c r="AR27" s="172"/>
      <c r="AS27" s="172"/>
      <c r="AT27" s="173">
        <f t="shared" si="11"/>
        <v>0</v>
      </c>
      <c r="AU27" s="174">
        <f t="shared" si="6"/>
        <v>50000</v>
      </c>
      <c r="AV27" s="175" t="s">
        <v>335</v>
      </c>
      <c r="AW27" s="172">
        <v>2023</v>
      </c>
      <c r="AX27" s="172">
        <v>2023</v>
      </c>
      <c r="AY27" s="194" t="s">
        <v>206</v>
      </c>
    </row>
    <row r="28" spans="1:51" s="6" customFormat="1" ht="84.95" customHeight="1" x14ac:dyDescent="0.25">
      <c r="A28" s="225" t="s">
        <v>549</v>
      </c>
      <c r="B28" s="168" t="s">
        <v>336</v>
      </c>
      <c r="C28" s="169" t="s">
        <v>145</v>
      </c>
      <c r="D28" s="172"/>
      <c r="E28" s="286"/>
      <c r="F28" s="172"/>
      <c r="G28" s="172"/>
      <c r="H28" s="172"/>
      <c r="I28" s="172"/>
      <c r="J28" s="172"/>
      <c r="K28" s="173">
        <f t="shared" si="12"/>
        <v>0</v>
      </c>
      <c r="L28" s="172">
        <v>50000</v>
      </c>
      <c r="M28" s="172"/>
      <c r="N28" s="172"/>
      <c r="O28" s="172"/>
      <c r="P28" s="172"/>
      <c r="Q28" s="172"/>
      <c r="R28" s="173">
        <f t="shared" si="7"/>
        <v>50000</v>
      </c>
      <c r="S28" s="172"/>
      <c r="T28" s="172"/>
      <c r="U28" s="172"/>
      <c r="V28" s="172"/>
      <c r="W28" s="172"/>
      <c r="X28" s="172"/>
      <c r="Y28" s="173">
        <f t="shared" si="8"/>
        <v>0</v>
      </c>
      <c r="Z28" s="172"/>
      <c r="AA28" s="172"/>
      <c r="AB28" s="172"/>
      <c r="AC28" s="172"/>
      <c r="AD28" s="172"/>
      <c r="AE28" s="172"/>
      <c r="AF28" s="173">
        <f t="shared" si="9"/>
        <v>0</v>
      </c>
      <c r="AG28" s="172"/>
      <c r="AH28" s="172"/>
      <c r="AI28" s="172"/>
      <c r="AJ28" s="172"/>
      <c r="AK28" s="172"/>
      <c r="AL28" s="172"/>
      <c r="AM28" s="173">
        <f t="shared" si="10"/>
        <v>0</v>
      </c>
      <c r="AN28" s="172"/>
      <c r="AO28" s="172"/>
      <c r="AP28" s="172"/>
      <c r="AQ28" s="172"/>
      <c r="AR28" s="172"/>
      <c r="AS28" s="172"/>
      <c r="AT28" s="173">
        <f t="shared" si="11"/>
        <v>0</v>
      </c>
      <c r="AU28" s="174">
        <f t="shared" si="6"/>
        <v>50000</v>
      </c>
      <c r="AV28" s="175" t="s">
        <v>49</v>
      </c>
      <c r="AW28" s="172">
        <v>2023</v>
      </c>
      <c r="AX28" s="172">
        <v>2023</v>
      </c>
      <c r="AY28" s="194" t="s">
        <v>206</v>
      </c>
    </row>
    <row r="29" spans="1:51" s="8" customFormat="1" ht="112.5" customHeight="1" x14ac:dyDescent="0.25">
      <c r="A29" s="225" t="s">
        <v>550</v>
      </c>
      <c r="B29" s="189" t="s">
        <v>161</v>
      </c>
      <c r="C29" s="169" t="s">
        <v>145</v>
      </c>
      <c r="D29" s="287"/>
      <c r="E29" s="191"/>
      <c r="F29" s="190">
        <v>0</v>
      </c>
      <c r="G29" s="191">
        <v>0</v>
      </c>
      <c r="H29" s="191"/>
      <c r="I29" s="191"/>
      <c r="J29" s="191"/>
      <c r="K29" s="173">
        <f t="shared" si="12"/>
        <v>0</v>
      </c>
      <c r="L29" s="191"/>
      <c r="M29" s="191"/>
      <c r="N29" s="190"/>
      <c r="O29" s="191"/>
      <c r="P29" s="191">
        <v>150000</v>
      </c>
      <c r="Q29" s="191"/>
      <c r="R29" s="173">
        <f t="shared" si="7"/>
        <v>150000</v>
      </c>
      <c r="S29" s="172"/>
      <c r="T29" s="172"/>
      <c r="U29" s="172"/>
      <c r="V29" s="172"/>
      <c r="W29" s="172"/>
      <c r="X29" s="172"/>
      <c r="Y29" s="173">
        <f t="shared" si="8"/>
        <v>0</v>
      </c>
      <c r="Z29" s="172"/>
      <c r="AA29" s="172"/>
      <c r="AB29" s="172"/>
      <c r="AC29" s="172"/>
      <c r="AD29" s="172"/>
      <c r="AE29" s="172"/>
      <c r="AF29" s="173">
        <f t="shared" si="9"/>
        <v>0</v>
      </c>
      <c r="AG29" s="172"/>
      <c r="AH29" s="172"/>
      <c r="AI29" s="172"/>
      <c r="AJ29" s="172"/>
      <c r="AK29" s="172"/>
      <c r="AL29" s="172"/>
      <c r="AM29" s="173">
        <f t="shared" si="10"/>
        <v>0</v>
      </c>
      <c r="AN29" s="172"/>
      <c r="AO29" s="172"/>
      <c r="AP29" s="172"/>
      <c r="AQ29" s="172"/>
      <c r="AR29" s="172"/>
      <c r="AS29" s="172"/>
      <c r="AT29" s="173">
        <f t="shared" si="11"/>
        <v>0</v>
      </c>
      <c r="AU29" s="174">
        <f t="shared" si="6"/>
        <v>150000</v>
      </c>
      <c r="AV29" s="288" t="s">
        <v>406</v>
      </c>
      <c r="AW29" s="172">
        <v>2022</v>
      </c>
      <c r="AX29" s="172">
        <v>2023</v>
      </c>
      <c r="AY29" s="286" t="s">
        <v>203</v>
      </c>
    </row>
    <row r="30" spans="1:51" s="6" customFormat="1" ht="156" customHeight="1" x14ac:dyDescent="0.25">
      <c r="A30" s="225" t="s">
        <v>551</v>
      </c>
      <c r="B30" s="168" t="s">
        <v>340</v>
      </c>
      <c r="C30" s="169" t="s">
        <v>145</v>
      </c>
      <c r="D30" s="172"/>
      <c r="E30" s="191">
        <v>41910</v>
      </c>
      <c r="F30" s="191"/>
      <c r="G30" s="191"/>
      <c r="H30" s="191"/>
      <c r="I30" s="191"/>
      <c r="J30" s="191"/>
      <c r="K30" s="173">
        <f t="shared" si="12"/>
        <v>41910</v>
      </c>
      <c r="L30" s="191">
        <f>50000+81905</f>
        <v>131905</v>
      </c>
      <c r="M30" s="191"/>
      <c r="N30" s="191"/>
      <c r="O30" s="191"/>
      <c r="P30" s="191"/>
      <c r="Q30" s="191"/>
      <c r="R30" s="173">
        <f t="shared" si="7"/>
        <v>131905</v>
      </c>
      <c r="S30" s="172"/>
      <c r="T30" s="172"/>
      <c r="U30" s="172"/>
      <c r="V30" s="172"/>
      <c r="W30" s="172"/>
      <c r="X30" s="172"/>
      <c r="Y30" s="173">
        <f t="shared" si="8"/>
        <v>0</v>
      </c>
      <c r="Z30" s="172"/>
      <c r="AA30" s="172"/>
      <c r="AB30" s="172"/>
      <c r="AC30" s="172"/>
      <c r="AD30" s="172"/>
      <c r="AE30" s="172"/>
      <c r="AF30" s="173">
        <f t="shared" si="9"/>
        <v>0</v>
      </c>
      <c r="AG30" s="172"/>
      <c r="AH30" s="172"/>
      <c r="AI30" s="172"/>
      <c r="AJ30" s="172"/>
      <c r="AK30" s="172"/>
      <c r="AL30" s="172"/>
      <c r="AM30" s="173">
        <f t="shared" si="10"/>
        <v>0</v>
      </c>
      <c r="AN30" s="172"/>
      <c r="AO30" s="172"/>
      <c r="AP30" s="172"/>
      <c r="AQ30" s="172"/>
      <c r="AR30" s="172"/>
      <c r="AS30" s="172"/>
      <c r="AT30" s="173">
        <f t="shared" si="11"/>
        <v>0</v>
      </c>
      <c r="AU30" s="174">
        <f t="shared" si="6"/>
        <v>173815</v>
      </c>
      <c r="AV30" s="192" t="s">
        <v>346</v>
      </c>
      <c r="AW30" s="193">
        <v>2022</v>
      </c>
      <c r="AX30" s="193">
        <v>2023</v>
      </c>
      <c r="AY30" s="194" t="s">
        <v>203</v>
      </c>
    </row>
    <row r="31" spans="1:51" s="6" customFormat="1" ht="170.25" customHeight="1" x14ac:dyDescent="0.25">
      <c r="A31" s="225" t="s">
        <v>552</v>
      </c>
      <c r="B31" s="168" t="s">
        <v>45</v>
      </c>
      <c r="C31" s="169" t="s">
        <v>145</v>
      </c>
      <c r="D31" s="172"/>
      <c r="E31" s="191">
        <v>12000</v>
      </c>
      <c r="F31" s="284"/>
      <c r="G31" s="191"/>
      <c r="H31" s="191"/>
      <c r="I31" s="191"/>
      <c r="J31" s="191"/>
      <c r="K31" s="173">
        <f t="shared" si="12"/>
        <v>12000</v>
      </c>
      <c r="L31" s="191"/>
      <c r="M31" s="284"/>
      <c r="N31" s="191"/>
      <c r="O31" s="191"/>
      <c r="P31" s="191"/>
      <c r="Q31" s="191"/>
      <c r="R31" s="173">
        <f t="shared" si="7"/>
        <v>0</v>
      </c>
      <c r="S31" s="172"/>
      <c r="T31" s="172"/>
      <c r="U31" s="172"/>
      <c r="V31" s="172"/>
      <c r="W31" s="172"/>
      <c r="X31" s="172"/>
      <c r="Y31" s="173">
        <f t="shared" si="8"/>
        <v>0</v>
      </c>
      <c r="Z31" s="172"/>
      <c r="AA31" s="172"/>
      <c r="AB31" s="172"/>
      <c r="AC31" s="172"/>
      <c r="AD31" s="172"/>
      <c r="AE31" s="172"/>
      <c r="AF31" s="173">
        <f t="shared" si="9"/>
        <v>0</v>
      </c>
      <c r="AG31" s="172"/>
      <c r="AH31" s="172"/>
      <c r="AI31" s="172"/>
      <c r="AJ31" s="172"/>
      <c r="AK31" s="172"/>
      <c r="AL31" s="172"/>
      <c r="AM31" s="173">
        <f t="shared" si="10"/>
        <v>0</v>
      </c>
      <c r="AN31" s="172"/>
      <c r="AO31" s="172"/>
      <c r="AP31" s="172"/>
      <c r="AQ31" s="172"/>
      <c r="AR31" s="172"/>
      <c r="AS31" s="172"/>
      <c r="AT31" s="173">
        <f t="shared" si="11"/>
        <v>0</v>
      </c>
      <c r="AU31" s="174">
        <f t="shared" si="6"/>
        <v>12000</v>
      </c>
      <c r="AV31" s="192" t="s">
        <v>355</v>
      </c>
      <c r="AW31" s="193">
        <v>2022</v>
      </c>
      <c r="AX31" s="193">
        <v>2022</v>
      </c>
      <c r="AY31" s="194" t="s">
        <v>204</v>
      </c>
    </row>
    <row r="32" spans="1:51" s="6" customFormat="1" ht="133.5" customHeight="1" x14ac:dyDescent="0.25">
      <c r="A32" s="225" t="s">
        <v>553</v>
      </c>
      <c r="B32" s="168" t="s">
        <v>50</v>
      </c>
      <c r="C32" s="169" t="s">
        <v>145</v>
      </c>
      <c r="D32" s="172"/>
      <c r="E32" s="196"/>
      <c r="F32" s="172"/>
      <c r="G32" s="172"/>
      <c r="H32" s="172"/>
      <c r="I32" s="172"/>
      <c r="J32" s="172"/>
      <c r="K32" s="173">
        <f t="shared" si="12"/>
        <v>0</v>
      </c>
      <c r="L32" s="172"/>
      <c r="M32" s="172"/>
      <c r="N32" s="172"/>
      <c r="O32" s="172"/>
      <c r="P32" s="172"/>
      <c r="Q32" s="172"/>
      <c r="R32" s="173">
        <f t="shared" si="7"/>
        <v>0</v>
      </c>
      <c r="S32" s="172">
        <v>50000</v>
      </c>
      <c r="T32" s="172"/>
      <c r="U32" s="172"/>
      <c r="V32" s="172"/>
      <c r="W32" s="172"/>
      <c r="X32" s="172"/>
      <c r="Y32" s="173">
        <f t="shared" si="8"/>
        <v>50000</v>
      </c>
      <c r="Z32" s="172">
        <v>250000</v>
      </c>
      <c r="AA32" s="172"/>
      <c r="AB32" s="172"/>
      <c r="AC32" s="172"/>
      <c r="AD32" s="172"/>
      <c r="AE32" s="172"/>
      <c r="AF32" s="173">
        <f t="shared" si="9"/>
        <v>250000</v>
      </c>
      <c r="AG32" s="172">
        <v>250000</v>
      </c>
      <c r="AH32" s="172"/>
      <c r="AI32" s="172"/>
      <c r="AJ32" s="172"/>
      <c r="AK32" s="172"/>
      <c r="AL32" s="172"/>
      <c r="AM32" s="173">
        <f t="shared" si="10"/>
        <v>250000</v>
      </c>
      <c r="AN32" s="172"/>
      <c r="AO32" s="172"/>
      <c r="AP32" s="172"/>
      <c r="AQ32" s="172"/>
      <c r="AR32" s="172"/>
      <c r="AS32" s="172"/>
      <c r="AT32" s="173">
        <f t="shared" si="11"/>
        <v>0</v>
      </c>
      <c r="AU32" s="174">
        <f t="shared" si="6"/>
        <v>550000</v>
      </c>
      <c r="AV32" s="175" t="s">
        <v>342</v>
      </c>
      <c r="AW32" s="172">
        <v>2024</v>
      </c>
      <c r="AX32" s="172">
        <v>2026</v>
      </c>
      <c r="AY32" s="169" t="s">
        <v>213</v>
      </c>
    </row>
    <row r="33" spans="1:122" s="6" customFormat="1" ht="140.25" customHeight="1" x14ac:dyDescent="0.25">
      <c r="A33" s="225" t="s">
        <v>554</v>
      </c>
      <c r="B33" s="168" t="s">
        <v>726</v>
      </c>
      <c r="C33" s="169" t="s">
        <v>145</v>
      </c>
      <c r="D33" s="263"/>
      <c r="E33" s="191"/>
      <c r="F33" s="191"/>
      <c r="G33" s="191"/>
      <c r="H33" s="191"/>
      <c r="I33" s="191"/>
      <c r="J33" s="191"/>
      <c r="K33" s="173">
        <f t="shared" si="12"/>
        <v>0</v>
      </c>
      <c r="L33" s="191"/>
      <c r="M33" s="191"/>
      <c r="N33" s="191"/>
      <c r="O33" s="191"/>
      <c r="P33" s="191"/>
      <c r="Q33" s="191" t="s">
        <v>142</v>
      </c>
      <c r="R33" s="173">
        <f t="shared" si="7"/>
        <v>0</v>
      </c>
      <c r="S33" s="172"/>
      <c r="T33" s="172"/>
      <c r="U33" s="172"/>
      <c r="V33" s="172"/>
      <c r="W33" s="172"/>
      <c r="X33" s="172"/>
      <c r="Y33" s="173">
        <f t="shared" si="8"/>
        <v>0</v>
      </c>
      <c r="Z33" s="172">
        <v>128000</v>
      </c>
      <c r="AA33" s="172"/>
      <c r="AB33" s="172"/>
      <c r="AC33" s="172"/>
      <c r="AD33" s="172"/>
      <c r="AE33" s="172"/>
      <c r="AF33" s="173">
        <f t="shared" si="9"/>
        <v>128000</v>
      </c>
      <c r="AG33" s="172">
        <v>500000</v>
      </c>
      <c r="AH33" s="172"/>
      <c r="AI33" s="172"/>
      <c r="AJ33" s="172"/>
      <c r="AK33" s="172"/>
      <c r="AL33" s="172"/>
      <c r="AM33" s="173">
        <f t="shared" si="10"/>
        <v>500000</v>
      </c>
      <c r="AN33" s="172"/>
      <c r="AO33" s="172"/>
      <c r="AP33" s="172"/>
      <c r="AQ33" s="172"/>
      <c r="AR33" s="172"/>
      <c r="AS33" s="172"/>
      <c r="AT33" s="173">
        <f t="shared" si="11"/>
        <v>0</v>
      </c>
      <c r="AU33" s="174">
        <f t="shared" si="6"/>
        <v>628000</v>
      </c>
      <c r="AV33" s="192" t="s">
        <v>725</v>
      </c>
      <c r="AW33" s="193">
        <v>2025</v>
      </c>
      <c r="AX33" s="193">
        <v>2026</v>
      </c>
      <c r="AY33" s="194" t="s">
        <v>202</v>
      </c>
    </row>
    <row r="34" spans="1:122" s="6" customFormat="1" ht="287.25" customHeight="1" x14ac:dyDescent="0.25">
      <c r="A34" s="225" t="s">
        <v>555</v>
      </c>
      <c r="B34" s="168" t="s">
        <v>165</v>
      </c>
      <c r="C34" s="169" t="s">
        <v>145</v>
      </c>
      <c r="D34" s="172"/>
      <c r="E34" s="196">
        <f>9000</f>
        <v>9000</v>
      </c>
      <c r="F34" s="172"/>
      <c r="G34" s="172"/>
      <c r="H34" s="172"/>
      <c r="I34" s="172"/>
      <c r="J34" s="172"/>
      <c r="K34" s="173">
        <f t="shared" si="12"/>
        <v>9000</v>
      </c>
      <c r="L34" s="196">
        <f>116900/2+50000</f>
        <v>108450</v>
      </c>
      <c r="M34" s="172"/>
      <c r="N34" s="172"/>
      <c r="O34" s="172"/>
      <c r="P34" s="172"/>
      <c r="Q34" s="172"/>
      <c r="R34" s="173">
        <f t="shared" si="7"/>
        <v>108450</v>
      </c>
      <c r="S34" s="172"/>
      <c r="T34" s="172"/>
      <c r="U34" s="172"/>
      <c r="V34" s="172"/>
      <c r="W34" s="172"/>
      <c r="X34" s="172"/>
      <c r="Y34" s="173"/>
      <c r="Z34" s="172"/>
      <c r="AA34" s="172"/>
      <c r="AB34" s="172"/>
      <c r="AC34" s="172"/>
      <c r="AD34" s="172"/>
      <c r="AE34" s="172"/>
      <c r="AF34" s="173"/>
      <c r="AG34" s="172"/>
      <c r="AH34" s="172"/>
      <c r="AI34" s="172"/>
      <c r="AJ34" s="172"/>
      <c r="AK34" s="172"/>
      <c r="AL34" s="172"/>
      <c r="AM34" s="173"/>
      <c r="AN34" s="172"/>
      <c r="AO34" s="172"/>
      <c r="AP34" s="172"/>
      <c r="AQ34" s="172"/>
      <c r="AR34" s="172"/>
      <c r="AS34" s="172"/>
      <c r="AT34" s="173"/>
      <c r="AU34" s="174">
        <f t="shared" si="6"/>
        <v>117450</v>
      </c>
      <c r="AV34" s="175" t="s">
        <v>347</v>
      </c>
      <c r="AW34" s="172">
        <v>2022</v>
      </c>
      <c r="AX34" s="172">
        <v>2023</v>
      </c>
      <c r="AY34" s="169" t="s">
        <v>207</v>
      </c>
    </row>
    <row r="35" spans="1:122" s="6" customFormat="1" ht="84.95" customHeight="1" x14ac:dyDescent="0.25">
      <c r="A35" s="225" t="s">
        <v>556</v>
      </c>
      <c r="B35" s="168" t="s">
        <v>53</v>
      </c>
      <c r="C35" s="169" t="s">
        <v>145</v>
      </c>
      <c r="D35" s="172"/>
      <c r="E35" s="196"/>
      <c r="F35" s="172"/>
      <c r="G35" s="172"/>
      <c r="H35" s="172"/>
      <c r="I35" s="172"/>
      <c r="J35" s="172"/>
      <c r="K35" s="173">
        <f t="shared" si="12"/>
        <v>0</v>
      </c>
      <c r="L35" s="172"/>
      <c r="M35" s="172"/>
      <c r="N35" s="172"/>
      <c r="O35" s="172"/>
      <c r="P35" s="172"/>
      <c r="Q35" s="172"/>
      <c r="R35" s="173">
        <f t="shared" si="7"/>
        <v>0</v>
      </c>
      <c r="S35" s="172">
        <v>300000</v>
      </c>
      <c r="T35" s="172"/>
      <c r="U35" s="172"/>
      <c r="V35" s="172"/>
      <c r="W35" s="172"/>
      <c r="X35" s="172"/>
      <c r="Y35" s="173">
        <f t="shared" ref="Y35:Y46" si="13">S35+T35+U35+W35</f>
        <v>300000</v>
      </c>
      <c r="Z35" s="172"/>
      <c r="AA35" s="172"/>
      <c r="AB35" s="172"/>
      <c r="AC35" s="172"/>
      <c r="AD35" s="172"/>
      <c r="AE35" s="172"/>
      <c r="AF35" s="173">
        <f t="shared" ref="AF35:AF46" si="14">Z35+AA35+AB35+AD35</f>
        <v>0</v>
      </c>
      <c r="AG35" s="172"/>
      <c r="AH35" s="172"/>
      <c r="AI35" s="172"/>
      <c r="AJ35" s="172"/>
      <c r="AK35" s="172"/>
      <c r="AL35" s="172"/>
      <c r="AM35" s="173">
        <f t="shared" ref="AM35:AM46" si="15">AG35+AH35+AI35+AK35</f>
        <v>0</v>
      </c>
      <c r="AN35" s="172"/>
      <c r="AO35" s="172"/>
      <c r="AP35" s="172"/>
      <c r="AQ35" s="172"/>
      <c r="AR35" s="172"/>
      <c r="AS35" s="172"/>
      <c r="AT35" s="173">
        <f t="shared" ref="AT35:AT46" si="16">AN35+AO35+AP35+AR35</f>
        <v>0</v>
      </c>
      <c r="AU35" s="174">
        <f t="shared" si="6"/>
        <v>300000</v>
      </c>
      <c r="AV35" s="175" t="s">
        <v>356</v>
      </c>
      <c r="AW35" s="172">
        <v>2024</v>
      </c>
      <c r="AX35" s="172">
        <v>2024</v>
      </c>
      <c r="AY35" s="169" t="s">
        <v>207</v>
      </c>
    </row>
    <row r="36" spans="1:122" s="6" customFormat="1" ht="137.25" customHeight="1" x14ac:dyDescent="0.25">
      <c r="A36" s="225" t="s">
        <v>557</v>
      </c>
      <c r="B36" s="168" t="s">
        <v>54</v>
      </c>
      <c r="C36" s="169" t="s">
        <v>145</v>
      </c>
      <c r="D36" s="172"/>
      <c r="E36" s="196">
        <v>0</v>
      </c>
      <c r="F36" s="172"/>
      <c r="G36" s="172"/>
      <c r="H36" s="172"/>
      <c r="I36" s="172"/>
      <c r="J36" s="172"/>
      <c r="K36" s="173">
        <f t="shared" si="12"/>
        <v>0</v>
      </c>
      <c r="L36" s="172">
        <v>120000</v>
      </c>
      <c r="M36" s="172"/>
      <c r="N36" s="172"/>
      <c r="O36" s="172"/>
      <c r="P36" s="172"/>
      <c r="Q36" s="172"/>
      <c r="R36" s="173">
        <f t="shared" si="7"/>
        <v>120000</v>
      </c>
      <c r="S36" s="172"/>
      <c r="T36" s="172"/>
      <c r="U36" s="172"/>
      <c r="V36" s="172"/>
      <c r="W36" s="172"/>
      <c r="X36" s="172"/>
      <c r="Y36" s="173">
        <f t="shared" si="13"/>
        <v>0</v>
      </c>
      <c r="Z36" s="172"/>
      <c r="AA36" s="172"/>
      <c r="AB36" s="172"/>
      <c r="AC36" s="172"/>
      <c r="AD36" s="172"/>
      <c r="AE36" s="172"/>
      <c r="AF36" s="173">
        <f t="shared" si="14"/>
        <v>0</v>
      </c>
      <c r="AG36" s="172"/>
      <c r="AH36" s="172"/>
      <c r="AI36" s="172"/>
      <c r="AJ36" s="172"/>
      <c r="AK36" s="172"/>
      <c r="AL36" s="172"/>
      <c r="AM36" s="173">
        <f t="shared" si="15"/>
        <v>0</v>
      </c>
      <c r="AN36" s="172"/>
      <c r="AO36" s="172"/>
      <c r="AP36" s="172"/>
      <c r="AQ36" s="172"/>
      <c r="AR36" s="172"/>
      <c r="AS36" s="172"/>
      <c r="AT36" s="173">
        <f t="shared" si="16"/>
        <v>0</v>
      </c>
      <c r="AU36" s="174">
        <f t="shared" si="6"/>
        <v>120000</v>
      </c>
      <c r="AV36" s="175" t="s">
        <v>344</v>
      </c>
      <c r="AW36" s="172">
        <v>2023</v>
      </c>
      <c r="AX36" s="172">
        <v>2023</v>
      </c>
      <c r="AY36" s="169" t="s">
        <v>207</v>
      </c>
    </row>
    <row r="37" spans="1:122" s="6" customFormat="1" ht="84.95" customHeight="1" x14ac:dyDescent="0.25">
      <c r="A37" s="225" t="s">
        <v>558</v>
      </c>
      <c r="B37" s="168" t="s">
        <v>55</v>
      </c>
      <c r="C37" s="169" t="s">
        <v>145</v>
      </c>
      <c r="D37" s="172"/>
      <c r="E37" s="196"/>
      <c r="F37" s="172"/>
      <c r="G37" s="172"/>
      <c r="H37" s="172"/>
      <c r="I37" s="172"/>
      <c r="J37" s="172"/>
      <c r="K37" s="173">
        <f t="shared" si="12"/>
        <v>0</v>
      </c>
      <c r="L37" s="172">
        <v>150000</v>
      </c>
      <c r="M37" s="172"/>
      <c r="N37" s="172"/>
      <c r="O37" s="172"/>
      <c r="P37" s="172"/>
      <c r="Q37" s="172"/>
      <c r="R37" s="173">
        <f t="shared" si="7"/>
        <v>150000</v>
      </c>
      <c r="S37" s="172">
        <v>150000</v>
      </c>
      <c r="T37" s="172"/>
      <c r="U37" s="172"/>
      <c r="V37" s="172"/>
      <c r="W37" s="172"/>
      <c r="X37" s="172"/>
      <c r="Y37" s="173">
        <f t="shared" si="13"/>
        <v>150000</v>
      </c>
      <c r="Z37" s="172"/>
      <c r="AA37" s="172"/>
      <c r="AB37" s="172"/>
      <c r="AC37" s="172"/>
      <c r="AD37" s="172"/>
      <c r="AE37" s="172"/>
      <c r="AF37" s="173">
        <f t="shared" si="14"/>
        <v>0</v>
      </c>
      <c r="AG37" s="172"/>
      <c r="AH37" s="172"/>
      <c r="AI37" s="172"/>
      <c r="AJ37" s="172"/>
      <c r="AK37" s="172"/>
      <c r="AL37" s="172"/>
      <c r="AM37" s="173">
        <f t="shared" si="15"/>
        <v>0</v>
      </c>
      <c r="AN37" s="172"/>
      <c r="AO37" s="172"/>
      <c r="AP37" s="172"/>
      <c r="AQ37" s="172"/>
      <c r="AR37" s="172"/>
      <c r="AS37" s="172"/>
      <c r="AT37" s="173">
        <f t="shared" si="16"/>
        <v>0</v>
      </c>
      <c r="AU37" s="174">
        <f t="shared" si="6"/>
        <v>300000</v>
      </c>
      <c r="AV37" s="175" t="s">
        <v>348</v>
      </c>
      <c r="AW37" s="172">
        <v>2023</v>
      </c>
      <c r="AX37" s="172">
        <v>2024</v>
      </c>
      <c r="AY37" s="169" t="s">
        <v>207</v>
      </c>
    </row>
    <row r="38" spans="1:122" s="6" customFormat="1" ht="105" customHeight="1" x14ac:dyDescent="0.25">
      <c r="A38" s="225" t="s">
        <v>559</v>
      </c>
      <c r="B38" s="168" t="s">
        <v>357</v>
      </c>
      <c r="C38" s="169" t="s">
        <v>145</v>
      </c>
      <c r="D38" s="172"/>
      <c r="E38" s="196">
        <v>48840</v>
      </c>
      <c r="F38" s="172"/>
      <c r="G38" s="172"/>
      <c r="H38" s="172"/>
      <c r="I38" s="172"/>
      <c r="J38" s="172"/>
      <c r="K38" s="173">
        <f t="shared" si="12"/>
        <v>48840</v>
      </c>
      <c r="L38" s="172">
        <v>20000</v>
      </c>
      <c r="M38" s="172"/>
      <c r="N38" s="172"/>
      <c r="O38" s="172"/>
      <c r="P38" s="172"/>
      <c r="Q38" s="172"/>
      <c r="R38" s="173">
        <f t="shared" si="7"/>
        <v>20000</v>
      </c>
      <c r="S38" s="172"/>
      <c r="T38" s="172"/>
      <c r="U38" s="172"/>
      <c r="V38" s="172"/>
      <c r="W38" s="172"/>
      <c r="X38" s="172"/>
      <c r="Y38" s="173">
        <f t="shared" si="13"/>
        <v>0</v>
      </c>
      <c r="Z38" s="172"/>
      <c r="AA38" s="172"/>
      <c r="AB38" s="172"/>
      <c r="AC38" s="172"/>
      <c r="AD38" s="172"/>
      <c r="AE38" s="172"/>
      <c r="AF38" s="173">
        <f t="shared" si="14"/>
        <v>0</v>
      </c>
      <c r="AG38" s="172"/>
      <c r="AH38" s="172"/>
      <c r="AI38" s="172"/>
      <c r="AJ38" s="172"/>
      <c r="AK38" s="172"/>
      <c r="AL38" s="172"/>
      <c r="AM38" s="173">
        <f t="shared" si="15"/>
        <v>0</v>
      </c>
      <c r="AN38" s="172"/>
      <c r="AO38" s="172"/>
      <c r="AP38" s="172"/>
      <c r="AQ38" s="172"/>
      <c r="AR38" s="172"/>
      <c r="AS38" s="172"/>
      <c r="AT38" s="173">
        <f t="shared" si="16"/>
        <v>0</v>
      </c>
      <c r="AU38" s="174">
        <f t="shared" si="6"/>
        <v>68840</v>
      </c>
      <c r="AV38" s="183" t="s">
        <v>778</v>
      </c>
      <c r="AW38" s="172">
        <v>2022</v>
      </c>
      <c r="AX38" s="172">
        <v>2023</v>
      </c>
      <c r="AY38" s="169" t="s">
        <v>354</v>
      </c>
    </row>
    <row r="39" spans="1:122" s="6" customFormat="1" ht="109.5" customHeight="1" x14ac:dyDescent="0.25">
      <c r="A39" s="225" t="s">
        <v>560</v>
      </c>
      <c r="B39" s="168" t="s">
        <v>164</v>
      </c>
      <c r="C39" s="169" t="s">
        <v>145</v>
      </c>
      <c r="D39" s="172"/>
      <c r="E39" s="196">
        <v>14060</v>
      </c>
      <c r="F39" s="172"/>
      <c r="G39" s="172"/>
      <c r="H39" s="172"/>
      <c r="I39" s="172"/>
      <c r="J39" s="172"/>
      <c r="K39" s="173">
        <f t="shared" si="12"/>
        <v>14060</v>
      </c>
      <c r="L39" s="172">
        <v>513980</v>
      </c>
      <c r="M39" s="172"/>
      <c r="N39" s="172"/>
      <c r="O39" s="172"/>
      <c r="P39" s="172"/>
      <c r="Q39" s="172"/>
      <c r="R39" s="173">
        <f t="shared" si="7"/>
        <v>513980</v>
      </c>
      <c r="S39" s="172"/>
      <c r="T39" s="172"/>
      <c r="U39" s="172"/>
      <c r="V39" s="172"/>
      <c r="W39" s="172"/>
      <c r="X39" s="172"/>
      <c r="Y39" s="173">
        <f t="shared" si="13"/>
        <v>0</v>
      </c>
      <c r="Z39" s="172"/>
      <c r="AA39" s="172"/>
      <c r="AB39" s="172"/>
      <c r="AC39" s="172"/>
      <c r="AD39" s="172"/>
      <c r="AE39" s="172"/>
      <c r="AF39" s="173">
        <f t="shared" si="14"/>
        <v>0</v>
      </c>
      <c r="AG39" s="172"/>
      <c r="AH39" s="172"/>
      <c r="AI39" s="172"/>
      <c r="AJ39" s="172"/>
      <c r="AK39" s="172"/>
      <c r="AL39" s="172"/>
      <c r="AM39" s="173">
        <f t="shared" si="15"/>
        <v>0</v>
      </c>
      <c r="AN39" s="172"/>
      <c r="AO39" s="172"/>
      <c r="AP39" s="172"/>
      <c r="AQ39" s="172"/>
      <c r="AR39" s="172"/>
      <c r="AS39" s="172"/>
      <c r="AT39" s="173">
        <f t="shared" si="16"/>
        <v>0</v>
      </c>
      <c r="AU39" s="174">
        <f t="shared" si="6"/>
        <v>528040</v>
      </c>
      <c r="AV39" s="175" t="s">
        <v>163</v>
      </c>
      <c r="AW39" s="172">
        <v>2022</v>
      </c>
      <c r="AX39" s="172">
        <v>2023</v>
      </c>
      <c r="AY39" s="169" t="s">
        <v>217</v>
      </c>
    </row>
    <row r="40" spans="1:122" s="6" customFormat="1" ht="84.95" customHeight="1" x14ac:dyDescent="0.25">
      <c r="A40" s="225" t="s">
        <v>561</v>
      </c>
      <c r="B40" s="168" t="s">
        <v>58</v>
      </c>
      <c r="C40" s="169" t="s">
        <v>145</v>
      </c>
      <c r="D40" s="172"/>
      <c r="E40" s="196">
        <v>513980</v>
      </c>
      <c r="F40" s="172"/>
      <c r="G40" s="172"/>
      <c r="H40" s="172"/>
      <c r="I40" s="172"/>
      <c r="J40" s="172"/>
      <c r="K40" s="173">
        <f t="shared" si="12"/>
        <v>513980</v>
      </c>
      <c r="L40" s="172"/>
      <c r="M40" s="172"/>
      <c r="N40" s="172"/>
      <c r="O40" s="172"/>
      <c r="P40" s="172"/>
      <c r="Q40" s="172"/>
      <c r="R40" s="173">
        <f t="shared" si="7"/>
        <v>0</v>
      </c>
      <c r="S40" s="172"/>
      <c r="T40" s="172"/>
      <c r="U40" s="172"/>
      <c r="V40" s="172"/>
      <c r="W40" s="172"/>
      <c r="X40" s="172"/>
      <c r="Y40" s="173">
        <f t="shared" si="13"/>
        <v>0</v>
      </c>
      <c r="Z40" s="172"/>
      <c r="AA40" s="172"/>
      <c r="AB40" s="172"/>
      <c r="AC40" s="172"/>
      <c r="AD40" s="172"/>
      <c r="AE40" s="172"/>
      <c r="AF40" s="173">
        <f t="shared" si="14"/>
        <v>0</v>
      </c>
      <c r="AG40" s="172"/>
      <c r="AH40" s="172"/>
      <c r="AI40" s="172"/>
      <c r="AJ40" s="172"/>
      <c r="AK40" s="172"/>
      <c r="AL40" s="172"/>
      <c r="AM40" s="173">
        <f t="shared" si="15"/>
        <v>0</v>
      </c>
      <c r="AN40" s="172"/>
      <c r="AO40" s="172"/>
      <c r="AP40" s="172"/>
      <c r="AQ40" s="172"/>
      <c r="AR40" s="172"/>
      <c r="AS40" s="172"/>
      <c r="AT40" s="173">
        <f t="shared" si="16"/>
        <v>0</v>
      </c>
      <c r="AU40" s="174">
        <f t="shared" si="6"/>
        <v>513980</v>
      </c>
      <c r="AV40" s="175" t="s">
        <v>59</v>
      </c>
      <c r="AW40" s="172">
        <v>2022</v>
      </c>
      <c r="AX40" s="172">
        <v>2022</v>
      </c>
      <c r="AY40" s="169" t="s">
        <v>217</v>
      </c>
    </row>
    <row r="41" spans="1:122" s="6" customFormat="1" ht="84.95" customHeight="1" x14ac:dyDescent="0.25">
      <c r="A41" s="225" t="s">
        <v>562</v>
      </c>
      <c r="B41" s="168" t="s">
        <v>158</v>
      </c>
      <c r="C41" s="169" t="s">
        <v>145</v>
      </c>
      <c r="D41" s="172"/>
      <c r="E41" s="172">
        <v>0</v>
      </c>
      <c r="F41" s="172"/>
      <c r="G41" s="172"/>
      <c r="H41" s="172"/>
      <c r="I41" s="172"/>
      <c r="J41" s="172"/>
      <c r="K41" s="173">
        <f t="shared" si="12"/>
        <v>0</v>
      </c>
      <c r="L41" s="172"/>
      <c r="M41" s="172"/>
      <c r="N41" s="172"/>
      <c r="O41" s="172"/>
      <c r="P41" s="172"/>
      <c r="Q41" s="172"/>
      <c r="R41" s="173">
        <f t="shared" si="7"/>
        <v>0</v>
      </c>
      <c r="S41" s="172"/>
      <c r="T41" s="172"/>
      <c r="U41" s="172"/>
      <c r="V41" s="172"/>
      <c r="W41" s="172"/>
      <c r="X41" s="172"/>
      <c r="Y41" s="173">
        <f t="shared" si="13"/>
        <v>0</v>
      </c>
      <c r="Z41" s="172"/>
      <c r="AA41" s="172"/>
      <c r="AB41" s="172"/>
      <c r="AC41" s="172"/>
      <c r="AD41" s="172"/>
      <c r="AE41" s="172"/>
      <c r="AF41" s="173">
        <f t="shared" si="14"/>
        <v>0</v>
      </c>
      <c r="AG41" s="172"/>
      <c r="AH41" s="172"/>
      <c r="AI41" s="172"/>
      <c r="AJ41" s="172"/>
      <c r="AK41" s="172"/>
      <c r="AL41" s="172"/>
      <c r="AM41" s="173">
        <f t="shared" si="15"/>
        <v>0</v>
      </c>
      <c r="AN41" s="172"/>
      <c r="AO41" s="172"/>
      <c r="AP41" s="172"/>
      <c r="AQ41" s="172"/>
      <c r="AR41" s="172"/>
      <c r="AS41" s="172"/>
      <c r="AT41" s="173">
        <f t="shared" si="16"/>
        <v>0</v>
      </c>
      <c r="AU41" s="174">
        <f t="shared" si="6"/>
        <v>0</v>
      </c>
      <c r="AV41" s="175" t="s">
        <v>159</v>
      </c>
      <c r="AW41" s="172">
        <v>2022</v>
      </c>
      <c r="AX41" s="172">
        <v>2022</v>
      </c>
      <c r="AY41" s="169" t="s">
        <v>214</v>
      </c>
    </row>
    <row r="42" spans="1:122" s="6" customFormat="1" ht="84.95" customHeight="1" x14ac:dyDescent="0.25">
      <c r="A42" s="225" t="s">
        <v>563</v>
      </c>
      <c r="B42" s="168" t="s">
        <v>57</v>
      </c>
      <c r="C42" s="169" t="s">
        <v>145</v>
      </c>
      <c r="D42" s="172"/>
      <c r="E42" s="172"/>
      <c r="F42" s="172"/>
      <c r="G42" s="172"/>
      <c r="H42" s="172"/>
      <c r="I42" s="172"/>
      <c r="J42" s="172"/>
      <c r="K42" s="173">
        <f t="shared" si="12"/>
        <v>0</v>
      </c>
      <c r="L42" s="172">
        <v>30000</v>
      </c>
      <c r="M42" s="172"/>
      <c r="N42" s="172"/>
      <c r="O42" s="172"/>
      <c r="P42" s="172"/>
      <c r="Q42" s="172"/>
      <c r="R42" s="173">
        <f t="shared" si="7"/>
        <v>30000</v>
      </c>
      <c r="S42" s="172"/>
      <c r="T42" s="172"/>
      <c r="U42" s="172"/>
      <c r="V42" s="172"/>
      <c r="W42" s="172"/>
      <c r="X42" s="172"/>
      <c r="Y42" s="173">
        <f t="shared" si="13"/>
        <v>0</v>
      </c>
      <c r="Z42" s="172"/>
      <c r="AA42" s="172"/>
      <c r="AB42" s="172"/>
      <c r="AC42" s="172"/>
      <c r="AD42" s="172"/>
      <c r="AE42" s="172"/>
      <c r="AF42" s="173">
        <f t="shared" si="14"/>
        <v>0</v>
      </c>
      <c r="AG42" s="172"/>
      <c r="AH42" s="172"/>
      <c r="AI42" s="172"/>
      <c r="AJ42" s="172"/>
      <c r="AK42" s="172"/>
      <c r="AL42" s="172"/>
      <c r="AM42" s="173">
        <f t="shared" si="15"/>
        <v>0</v>
      </c>
      <c r="AN42" s="172"/>
      <c r="AO42" s="172"/>
      <c r="AP42" s="172"/>
      <c r="AQ42" s="172"/>
      <c r="AR42" s="172"/>
      <c r="AS42" s="172"/>
      <c r="AT42" s="173">
        <f t="shared" si="16"/>
        <v>0</v>
      </c>
      <c r="AU42" s="174">
        <f t="shared" si="6"/>
        <v>30000</v>
      </c>
      <c r="AV42" s="289" t="s">
        <v>56</v>
      </c>
      <c r="AW42" s="172">
        <v>2023</v>
      </c>
      <c r="AX42" s="172">
        <v>2023</v>
      </c>
      <c r="AY42" s="169" t="s">
        <v>220</v>
      </c>
    </row>
    <row r="43" spans="1:122" s="6" customFormat="1" ht="84.95" customHeight="1" x14ac:dyDescent="0.25">
      <c r="A43" s="225" t="s">
        <v>564</v>
      </c>
      <c r="B43" s="168" t="s">
        <v>60</v>
      </c>
      <c r="C43" s="169" t="s">
        <v>145</v>
      </c>
      <c r="D43" s="172"/>
      <c r="E43" s="196">
        <v>3093245.6</v>
      </c>
      <c r="F43" s="172"/>
      <c r="G43" s="172"/>
      <c r="H43" s="172"/>
      <c r="I43" s="172"/>
      <c r="J43" s="172"/>
      <c r="K43" s="173">
        <f t="shared" si="12"/>
        <v>3093245.6</v>
      </c>
      <c r="L43" s="172"/>
      <c r="M43" s="172"/>
      <c r="N43" s="172"/>
      <c r="O43" s="172"/>
      <c r="P43" s="172"/>
      <c r="Q43" s="172"/>
      <c r="R43" s="173">
        <f t="shared" si="7"/>
        <v>0</v>
      </c>
      <c r="S43" s="172"/>
      <c r="T43" s="172"/>
      <c r="U43" s="172"/>
      <c r="V43" s="172"/>
      <c r="W43" s="172"/>
      <c r="X43" s="172"/>
      <c r="Y43" s="173">
        <f t="shared" si="13"/>
        <v>0</v>
      </c>
      <c r="Z43" s="172"/>
      <c r="AA43" s="172"/>
      <c r="AB43" s="172"/>
      <c r="AC43" s="172"/>
      <c r="AD43" s="172"/>
      <c r="AE43" s="172"/>
      <c r="AF43" s="173">
        <f t="shared" si="14"/>
        <v>0</v>
      </c>
      <c r="AG43" s="172"/>
      <c r="AH43" s="172"/>
      <c r="AI43" s="172"/>
      <c r="AJ43" s="172"/>
      <c r="AK43" s="172"/>
      <c r="AL43" s="172"/>
      <c r="AM43" s="173">
        <f t="shared" si="15"/>
        <v>0</v>
      </c>
      <c r="AN43" s="172"/>
      <c r="AO43" s="172"/>
      <c r="AP43" s="172"/>
      <c r="AQ43" s="172"/>
      <c r="AR43" s="172"/>
      <c r="AS43" s="172"/>
      <c r="AT43" s="173">
        <f t="shared" si="16"/>
        <v>0</v>
      </c>
      <c r="AU43" s="174">
        <f t="shared" si="6"/>
        <v>3093245.6</v>
      </c>
      <c r="AV43" s="175" t="s">
        <v>61</v>
      </c>
      <c r="AW43" s="172">
        <v>2022</v>
      </c>
      <c r="AX43" s="172">
        <v>2022</v>
      </c>
      <c r="AY43" s="169" t="s">
        <v>220</v>
      </c>
    </row>
    <row r="44" spans="1:122" s="6" customFormat="1" ht="141.75" customHeight="1" x14ac:dyDescent="0.25">
      <c r="A44" s="225" t="s">
        <v>565</v>
      </c>
      <c r="B44" s="168" t="s">
        <v>162</v>
      </c>
      <c r="C44" s="169" t="s">
        <v>145</v>
      </c>
      <c r="D44" s="172"/>
      <c r="E44" s="172">
        <v>11000</v>
      </c>
      <c r="F44" s="172"/>
      <c r="G44" s="172"/>
      <c r="H44" s="172"/>
      <c r="I44" s="172"/>
      <c r="J44" s="172"/>
      <c r="K44" s="173">
        <f t="shared" si="12"/>
        <v>11000</v>
      </c>
      <c r="L44" s="196">
        <v>33100</v>
      </c>
      <c r="M44" s="172"/>
      <c r="N44" s="172"/>
      <c r="O44" s="172"/>
      <c r="P44" s="172"/>
      <c r="Q44" s="172"/>
      <c r="R44" s="173">
        <f t="shared" si="7"/>
        <v>33100</v>
      </c>
      <c r="S44" s="172">
        <v>44100</v>
      </c>
      <c r="T44" s="172"/>
      <c r="U44" s="172"/>
      <c r="V44" s="172"/>
      <c r="W44" s="172"/>
      <c r="X44" s="172"/>
      <c r="Y44" s="173">
        <f t="shared" si="13"/>
        <v>44100</v>
      </c>
      <c r="Z44" s="172"/>
      <c r="AA44" s="172"/>
      <c r="AB44" s="172"/>
      <c r="AC44" s="172"/>
      <c r="AD44" s="172"/>
      <c r="AE44" s="172"/>
      <c r="AF44" s="173">
        <f t="shared" si="14"/>
        <v>0</v>
      </c>
      <c r="AG44" s="172"/>
      <c r="AH44" s="172"/>
      <c r="AI44" s="172"/>
      <c r="AJ44" s="172"/>
      <c r="AK44" s="172"/>
      <c r="AL44" s="172"/>
      <c r="AM44" s="173">
        <f t="shared" si="15"/>
        <v>0</v>
      </c>
      <c r="AN44" s="172"/>
      <c r="AO44" s="172"/>
      <c r="AP44" s="172"/>
      <c r="AQ44" s="172"/>
      <c r="AR44" s="172"/>
      <c r="AS44" s="172"/>
      <c r="AT44" s="173">
        <f t="shared" si="16"/>
        <v>0</v>
      </c>
      <c r="AU44" s="174">
        <f t="shared" si="6"/>
        <v>88200</v>
      </c>
      <c r="AV44" s="175" t="s">
        <v>707</v>
      </c>
      <c r="AW44" s="172">
        <v>2022</v>
      </c>
      <c r="AX44" s="172">
        <v>2024</v>
      </c>
      <c r="AY44" s="169" t="s">
        <v>215</v>
      </c>
    </row>
    <row r="45" spans="1:122" s="6" customFormat="1" ht="109.5" customHeight="1" x14ac:dyDescent="0.25">
      <c r="A45" s="225" t="s">
        <v>566</v>
      </c>
      <c r="B45" s="168" t="s">
        <v>358</v>
      </c>
      <c r="C45" s="169" t="s">
        <v>145</v>
      </c>
      <c r="D45" s="172"/>
      <c r="E45" s="172"/>
      <c r="F45" s="172"/>
      <c r="G45" s="172"/>
      <c r="H45" s="172"/>
      <c r="I45" s="172"/>
      <c r="J45" s="172"/>
      <c r="K45" s="173">
        <f t="shared" si="12"/>
        <v>0</v>
      </c>
      <c r="L45" s="172">
        <v>155000</v>
      </c>
      <c r="M45" s="172"/>
      <c r="N45" s="172"/>
      <c r="O45" s="172"/>
      <c r="P45" s="172"/>
      <c r="Q45" s="172"/>
      <c r="R45" s="173">
        <f t="shared" si="7"/>
        <v>155000</v>
      </c>
      <c r="S45" s="172"/>
      <c r="T45" s="172"/>
      <c r="U45" s="172"/>
      <c r="V45" s="172"/>
      <c r="W45" s="172"/>
      <c r="X45" s="172"/>
      <c r="Y45" s="173">
        <f t="shared" si="13"/>
        <v>0</v>
      </c>
      <c r="Z45" s="172"/>
      <c r="AA45" s="172"/>
      <c r="AB45" s="172"/>
      <c r="AC45" s="172"/>
      <c r="AD45" s="172"/>
      <c r="AE45" s="172"/>
      <c r="AF45" s="173">
        <f t="shared" si="14"/>
        <v>0</v>
      </c>
      <c r="AG45" s="172"/>
      <c r="AH45" s="172"/>
      <c r="AI45" s="172"/>
      <c r="AJ45" s="172"/>
      <c r="AK45" s="172"/>
      <c r="AL45" s="172"/>
      <c r="AM45" s="173">
        <f t="shared" si="15"/>
        <v>0</v>
      </c>
      <c r="AN45" s="172"/>
      <c r="AO45" s="172"/>
      <c r="AP45" s="172"/>
      <c r="AQ45" s="172"/>
      <c r="AR45" s="172"/>
      <c r="AS45" s="172"/>
      <c r="AT45" s="173">
        <f t="shared" si="16"/>
        <v>0</v>
      </c>
      <c r="AU45" s="174">
        <f t="shared" si="6"/>
        <v>155000</v>
      </c>
      <c r="AV45" s="175" t="s">
        <v>359</v>
      </c>
      <c r="AW45" s="172">
        <v>2023</v>
      </c>
      <c r="AX45" s="172">
        <v>2023</v>
      </c>
      <c r="AY45" s="169" t="s">
        <v>215</v>
      </c>
    </row>
    <row r="46" spans="1:122" s="6" customFormat="1" ht="110.25" customHeight="1" x14ac:dyDescent="0.25">
      <c r="A46" s="225" t="s">
        <v>567</v>
      </c>
      <c r="B46" s="168" t="s">
        <v>349</v>
      </c>
      <c r="C46" s="169" t="s">
        <v>145</v>
      </c>
      <c r="D46" s="172"/>
      <c r="E46" s="196"/>
      <c r="F46" s="172"/>
      <c r="G46" s="172"/>
      <c r="H46" s="172"/>
      <c r="I46" s="172"/>
      <c r="J46" s="172"/>
      <c r="K46" s="173">
        <f t="shared" si="12"/>
        <v>0</v>
      </c>
      <c r="L46" s="172"/>
      <c r="M46" s="172"/>
      <c r="N46" s="172"/>
      <c r="O46" s="172"/>
      <c r="P46" s="172"/>
      <c r="Q46" s="172"/>
      <c r="R46" s="173">
        <f t="shared" si="7"/>
        <v>0</v>
      </c>
      <c r="S46" s="172"/>
      <c r="T46" s="172"/>
      <c r="U46" s="172"/>
      <c r="V46" s="172"/>
      <c r="W46" s="172"/>
      <c r="X46" s="172"/>
      <c r="Y46" s="173">
        <f t="shared" si="13"/>
        <v>0</v>
      </c>
      <c r="Z46" s="172"/>
      <c r="AA46" s="172"/>
      <c r="AB46" s="172"/>
      <c r="AC46" s="172"/>
      <c r="AD46" s="172"/>
      <c r="AE46" s="172"/>
      <c r="AF46" s="173">
        <f t="shared" si="14"/>
        <v>0</v>
      </c>
      <c r="AG46" s="172">
        <v>50000</v>
      </c>
      <c r="AH46" s="172"/>
      <c r="AI46" s="172"/>
      <c r="AJ46" s="172"/>
      <c r="AK46" s="172"/>
      <c r="AL46" s="172"/>
      <c r="AM46" s="173">
        <f t="shared" si="15"/>
        <v>50000</v>
      </c>
      <c r="AN46" s="172"/>
      <c r="AO46" s="172"/>
      <c r="AP46" s="172"/>
      <c r="AQ46" s="172"/>
      <c r="AR46" s="172"/>
      <c r="AS46" s="172"/>
      <c r="AT46" s="173">
        <f t="shared" si="16"/>
        <v>0</v>
      </c>
      <c r="AU46" s="174">
        <f t="shared" si="6"/>
        <v>50000</v>
      </c>
      <c r="AV46" s="175" t="s">
        <v>350</v>
      </c>
      <c r="AW46" s="172">
        <v>2026</v>
      </c>
      <c r="AX46" s="172">
        <v>2026</v>
      </c>
      <c r="AY46" s="169" t="s">
        <v>216</v>
      </c>
    </row>
    <row r="47" spans="1:122" s="59" customFormat="1" ht="31.5" customHeight="1" x14ac:dyDescent="0.25">
      <c r="A47" s="312" t="s">
        <v>568</v>
      </c>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row>
    <row r="48" spans="1:122" s="40" customFormat="1" ht="45" customHeight="1" x14ac:dyDescent="0.25">
      <c r="A48" s="129" t="s">
        <v>669</v>
      </c>
      <c r="B48" s="66"/>
      <c r="C48" s="66"/>
      <c r="D48" s="66"/>
      <c r="E48" s="66"/>
      <c r="F48" s="66"/>
      <c r="G48" s="66"/>
      <c r="H48" s="66"/>
      <c r="I48" s="66"/>
      <c r="J48" s="66"/>
      <c r="K48" s="83">
        <f>E48+F48+G48+I48</f>
        <v>0</v>
      </c>
      <c r="L48" s="68"/>
      <c r="M48" s="66"/>
      <c r="N48" s="66"/>
      <c r="O48" s="66"/>
      <c r="P48" s="66"/>
      <c r="Q48" s="66"/>
      <c r="R48" s="83">
        <f>L48+M48+N48+P48</f>
        <v>0</v>
      </c>
      <c r="S48" s="86"/>
      <c r="T48" s="86"/>
      <c r="U48" s="86"/>
      <c r="V48" s="86"/>
      <c r="W48" s="86"/>
      <c r="X48" s="86"/>
      <c r="Y48" s="83">
        <f>S48+T48+U48+W48</f>
        <v>0</v>
      </c>
      <c r="Z48" s="86"/>
      <c r="AA48" s="86"/>
      <c r="AB48" s="86"/>
      <c r="AC48" s="86"/>
      <c r="AD48" s="86"/>
      <c r="AE48" s="86"/>
      <c r="AF48" s="83">
        <f>Z48+AA48+AB48+AD48</f>
        <v>0</v>
      </c>
      <c r="AG48" s="86"/>
      <c r="AH48" s="86"/>
      <c r="AI48" s="86"/>
      <c r="AJ48" s="86"/>
      <c r="AK48" s="86"/>
      <c r="AL48" s="86"/>
      <c r="AM48" s="83">
        <f>AG48+AH48+AI48+AK48</f>
        <v>0</v>
      </c>
      <c r="AN48" s="86"/>
      <c r="AO48" s="86"/>
      <c r="AP48" s="86"/>
      <c r="AQ48" s="86"/>
      <c r="AR48" s="86"/>
      <c r="AS48" s="86"/>
      <c r="AT48" s="83">
        <f>AN48+AO48+AP48+AR48</f>
        <v>0</v>
      </c>
      <c r="AU48" s="73">
        <f>AT48+AM48+AF48+Y48+R48+K48</f>
        <v>0</v>
      </c>
      <c r="AV48" s="93"/>
      <c r="AW48" s="66"/>
      <c r="AX48" s="70"/>
      <c r="AY48" s="130"/>
    </row>
    <row r="49" spans="1:122" s="59" customFormat="1" ht="31.5" customHeight="1" x14ac:dyDescent="0.25">
      <c r="A49" s="312" t="s">
        <v>830</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row>
    <row r="50" spans="1:122" s="40" customFormat="1" ht="45" customHeight="1" x14ac:dyDescent="0.25">
      <c r="A50" s="129" t="s">
        <v>670</v>
      </c>
      <c r="B50" s="66"/>
      <c r="C50" s="66"/>
      <c r="D50" s="66"/>
      <c r="E50" s="66"/>
      <c r="F50" s="66"/>
      <c r="G50" s="66"/>
      <c r="H50" s="66"/>
      <c r="I50" s="66"/>
      <c r="J50" s="66"/>
      <c r="K50" s="83">
        <f>E50+F50+G50+I50</f>
        <v>0</v>
      </c>
      <c r="L50" s="68"/>
      <c r="M50" s="66"/>
      <c r="N50" s="66"/>
      <c r="O50" s="66"/>
      <c r="P50" s="66"/>
      <c r="Q50" s="66"/>
      <c r="R50" s="83">
        <f>L50+M50+N50+P50</f>
        <v>0</v>
      </c>
      <c r="S50" s="86"/>
      <c r="T50" s="86"/>
      <c r="U50" s="86"/>
      <c r="V50" s="86"/>
      <c r="W50" s="86"/>
      <c r="X50" s="86"/>
      <c r="Y50" s="83">
        <f>S50+T50+U50+W50</f>
        <v>0</v>
      </c>
      <c r="Z50" s="86"/>
      <c r="AA50" s="86"/>
      <c r="AB50" s="86"/>
      <c r="AC50" s="86"/>
      <c r="AD50" s="86"/>
      <c r="AE50" s="86"/>
      <c r="AF50" s="83">
        <f>Z50+AA50+AB50+AD50</f>
        <v>0</v>
      </c>
      <c r="AG50" s="86"/>
      <c r="AH50" s="86"/>
      <c r="AI50" s="86"/>
      <c r="AJ50" s="86"/>
      <c r="AK50" s="86"/>
      <c r="AL50" s="86"/>
      <c r="AM50" s="83">
        <f>AG50+AH50+AI50+AK50</f>
        <v>0</v>
      </c>
      <c r="AN50" s="86"/>
      <c r="AO50" s="86"/>
      <c r="AP50" s="86"/>
      <c r="AQ50" s="86"/>
      <c r="AR50" s="86"/>
      <c r="AS50" s="86"/>
      <c r="AT50" s="83">
        <f>AN50+AO50+AP50+AR50</f>
        <v>0</v>
      </c>
      <c r="AU50" s="73">
        <f>AT50+AM50+AF50+Y50+R50+K50</f>
        <v>0</v>
      </c>
      <c r="AV50" s="93"/>
      <c r="AW50" s="66"/>
      <c r="AX50" s="70"/>
      <c r="AY50" s="130"/>
    </row>
    <row r="51" spans="1:122" s="59" customFormat="1" ht="31.5" customHeight="1" x14ac:dyDescent="0.25">
      <c r="A51" s="312" t="s">
        <v>831</v>
      </c>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row>
    <row r="52" spans="1:122" s="40" customFormat="1" ht="45" customHeight="1" x14ac:dyDescent="0.25">
      <c r="A52" s="129" t="s">
        <v>671</v>
      </c>
      <c r="B52" s="66"/>
      <c r="C52" s="66"/>
      <c r="D52" s="66"/>
      <c r="E52" s="66"/>
      <c r="F52" s="66"/>
      <c r="G52" s="66"/>
      <c r="H52" s="66"/>
      <c r="I52" s="66"/>
      <c r="J52" s="66"/>
      <c r="K52" s="83">
        <f>E52+F52+G52+I52</f>
        <v>0</v>
      </c>
      <c r="L52" s="68"/>
      <c r="M52" s="66"/>
      <c r="N52" s="66"/>
      <c r="O52" s="66"/>
      <c r="P52" s="66"/>
      <c r="Q52" s="66"/>
      <c r="R52" s="83">
        <f>L52+M52+N52+P52</f>
        <v>0</v>
      </c>
      <c r="S52" s="86"/>
      <c r="T52" s="86"/>
      <c r="U52" s="86"/>
      <c r="V52" s="86"/>
      <c r="W52" s="86"/>
      <c r="X52" s="86"/>
      <c r="Y52" s="83">
        <f>S52+T52+U52+W52</f>
        <v>0</v>
      </c>
      <c r="Z52" s="86"/>
      <c r="AA52" s="86"/>
      <c r="AB52" s="86"/>
      <c r="AC52" s="86"/>
      <c r="AD52" s="86"/>
      <c r="AE52" s="86"/>
      <c r="AF52" s="83">
        <f>Z52+AA52+AB52+AD52</f>
        <v>0</v>
      </c>
      <c r="AG52" s="86"/>
      <c r="AH52" s="86"/>
      <c r="AI52" s="86"/>
      <c r="AJ52" s="86"/>
      <c r="AK52" s="86"/>
      <c r="AL52" s="86"/>
      <c r="AM52" s="83">
        <f>AG52+AH52+AI52+AK52</f>
        <v>0</v>
      </c>
      <c r="AN52" s="86"/>
      <c r="AO52" s="86"/>
      <c r="AP52" s="86"/>
      <c r="AQ52" s="86"/>
      <c r="AR52" s="86"/>
      <c r="AS52" s="86"/>
      <c r="AT52" s="83">
        <f>AN52+AO52+AP52+AR52</f>
        <v>0</v>
      </c>
      <c r="AU52" s="73">
        <f>AT52+AM52+AF52+Y52+R52+K52</f>
        <v>0</v>
      </c>
      <c r="AV52" s="93"/>
      <c r="AW52" s="66"/>
      <c r="AX52" s="70"/>
      <c r="AY52" s="130"/>
    </row>
    <row r="53" spans="1:122" s="59" customFormat="1" ht="31.5" customHeight="1" x14ac:dyDescent="0.25">
      <c r="A53" s="312" t="s">
        <v>832</v>
      </c>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c r="AP53" s="311"/>
      <c r="AQ53" s="311"/>
      <c r="AR53" s="311"/>
      <c r="AS53" s="311"/>
      <c r="AT53" s="311"/>
      <c r="AU53" s="311"/>
      <c r="AV53" s="311"/>
      <c r="AW53" s="311"/>
      <c r="AX53" s="311"/>
      <c r="AY53" s="311"/>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row>
    <row r="54" spans="1:122" s="40" customFormat="1" ht="45" customHeight="1" x14ac:dyDescent="0.25">
      <c r="A54" s="129" t="s">
        <v>833</v>
      </c>
      <c r="B54" s="66"/>
      <c r="C54" s="66"/>
      <c r="D54" s="66"/>
      <c r="E54" s="66"/>
      <c r="F54" s="66"/>
      <c r="G54" s="66"/>
      <c r="H54" s="66"/>
      <c r="I54" s="66"/>
      <c r="J54" s="66"/>
      <c r="K54" s="83">
        <f>E54+F54+G54+I54</f>
        <v>0</v>
      </c>
      <c r="L54" s="68"/>
      <c r="M54" s="66"/>
      <c r="N54" s="66"/>
      <c r="O54" s="66"/>
      <c r="P54" s="66"/>
      <c r="Q54" s="66"/>
      <c r="R54" s="83">
        <f>L54+M54+N54+P54</f>
        <v>0</v>
      </c>
      <c r="S54" s="86"/>
      <c r="T54" s="86"/>
      <c r="U54" s="86"/>
      <c r="V54" s="86"/>
      <c r="W54" s="86"/>
      <c r="X54" s="86"/>
      <c r="Y54" s="83">
        <f>S54+T54+U54+W54</f>
        <v>0</v>
      </c>
      <c r="Z54" s="86"/>
      <c r="AA54" s="86"/>
      <c r="AB54" s="86"/>
      <c r="AC54" s="86"/>
      <c r="AD54" s="86"/>
      <c r="AE54" s="86"/>
      <c r="AF54" s="83">
        <f>Z54+AA54+AB54+AD54</f>
        <v>0</v>
      </c>
      <c r="AG54" s="86"/>
      <c r="AH54" s="86"/>
      <c r="AI54" s="86"/>
      <c r="AJ54" s="86"/>
      <c r="AK54" s="86"/>
      <c r="AL54" s="86"/>
      <c r="AM54" s="83">
        <f>AG54+AH54+AI54+AK54</f>
        <v>0</v>
      </c>
      <c r="AN54" s="86"/>
      <c r="AO54" s="86"/>
      <c r="AP54" s="86"/>
      <c r="AQ54" s="86"/>
      <c r="AR54" s="86"/>
      <c r="AS54" s="86"/>
      <c r="AT54" s="83">
        <f>AN54+AO54+AP54+AR54</f>
        <v>0</v>
      </c>
      <c r="AU54" s="73">
        <f>AT54+AM54+AF54+Y54+R54+K54</f>
        <v>0</v>
      </c>
      <c r="AV54" s="93"/>
      <c r="AW54" s="66"/>
      <c r="AX54" s="70"/>
      <c r="AY54" s="130"/>
    </row>
    <row r="55" spans="1:122" s="274" customFormat="1" ht="60.75" customHeight="1" x14ac:dyDescent="0.25">
      <c r="A55" s="341" t="s">
        <v>569</v>
      </c>
      <c r="B55" s="342"/>
      <c r="C55" s="342"/>
      <c r="D55" s="342"/>
      <c r="E55" s="272">
        <f>SUM(E57:E57,E62:E79,E81,)</f>
        <v>612900</v>
      </c>
      <c r="F55" s="272">
        <f>SUM(F57:F57,F62:F79,F81,)</f>
        <v>302806</v>
      </c>
      <c r="G55" s="272">
        <f>SUM(G57:G57,G62:G79,G81,)</f>
        <v>0</v>
      </c>
      <c r="H55" s="272"/>
      <c r="I55" s="272">
        <f>SUM(I57:I57,I62:I79,I81,)</f>
        <v>150000</v>
      </c>
      <c r="J55" s="272"/>
      <c r="K55" s="272">
        <f>SUM(K57:K57,K62:K79,K81,)</f>
        <v>1150847</v>
      </c>
      <c r="L55" s="272">
        <f>SUM(L57:L57,L62:L79,L81,)</f>
        <v>943733</v>
      </c>
      <c r="M55" s="272">
        <f>SUM(M57:M57,M62:M79,M81,)</f>
        <v>30000</v>
      </c>
      <c r="N55" s="272">
        <f>SUM(N57:N57,N62:N79,N81,)</f>
        <v>2212054</v>
      </c>
      <c r="O55" s="272"/>
      <c r="P55" s="272">
        <f>SUM(P57:P57,P62:P79,P81,)</f>
        <v>0</v>
      </c>
      <c r="Q55" s="272"/>
      <c r="R55" s="272">
        <f>SUM(R57:R57,R62:R79,R81,)</f>
        <v>3185787</v>
      </c>
      <c r="S55" s="272">
        <f>SUM(S57:S57,S62:S79,S81,)</f>
        <v>410800</v>
      </c>
      <c r="T55" s="272">
        <f>SUM(T57:T57,T62:T79,T81,)</f>
        <v>0</v>
      </c>
      <c r="U55" s="272">
        <f>SUM(U57:U57,U62:U79,U81,)</f>
        <v>0</v>
      </c>
      <c r="V55" s="272"/>
      <c r="W55" s="272">
        <f>SUM(W57:W57,W62:W79,W81,)</f>
        <v>0</v>
      </c>
      <c r="X55" s="272"/>
      <c r="Y55" s="272">
        <f>SUM(Y57:Y57,Y62:Y79,Y81,)</f>
        <v>410800</v>
      </c>
      <c r="Z55" s="272">
        <f>SUM(Z57:Z57,Z62:Z79,Z81,)</f>
        <v>190800</v>
      </c>
      <c r="AA55" s="272">
        <f>SUM(AA57:AA57,AA62:AA79,AA81,)</f>
        <v>0</v>
      </c>
      <c r="AB55" s="272">
        <f>SUM(AB57:AB57,AB62:AB79,AB81,)</f>
        <v>0</v>
      </c>
      <c r="AC55" s="272"/>
      <c r="AD55" s="272">
        <f>SUM(AD57:AD57,AD62:AD79,AD81,)</f>
        <v>0</v>
      </c>
      <c r="AE55" s="272"/>
      <c r="AF55" s="272">
        <f>SUM(AF57:AF57,AF62:AF79,AF81,)</f>
        <v>190800</v>
      </c>
      <c r="AG55" s="272">
        <f>SUM(AG57:AG57,AG62:AG79,AG81,)</f>
        <v>20800</v>
      </c>
      <c r="AH55" s="272">
        <f>SUM(AH57:AH57,AH62:AH79,AH81,)</f>
        <v>0</v>
      </c>
      <c r="AI55" s="272">
        <f>SUM(AI57:AI57,AI62:AI79,AI81,)</f>
        <v>0</v>
      </c>
      <c r="AJ55" s="272"/>
      <c r="AK55" s="272">
        <f>SUM(AK57:AK57,AK62:AK79,AK81,)</f>
        <v>0</v>
      </c>
      <c r="AL55" s="272"/>
      <c r="AM55" s="272">
        <f>SUM(AM57:AM57,AM62:AM79,AM81,)</f>
        <v>20800</v>
      </c>
      <c r="AN55" s="272">
        <f>SUM(AN57:AN57,AN62:AN79,AN81,)</f>
        <v>0</v>
      </c>
      <c r="AO55" s="272">
        <f>SUM(AO57:AO57,AO62:AO79,AO81,)</f>
        <v>0</v>
      </c>
      <c r="AP55" s="272">
        <f>SUM(AP57:AP57,AP62:AP79,AP81,)</f>
        <v>0</v>
      </c>
      <c r="AQ55" s="272"/>
      <c r="AR55" s="272">
        <f>SUM(AR57:AR57,AR62:AR79,AR81,)</f>
        <v>0</v>
      </c>
      <c r="AS55" s="272"/>
      <c r="AT55" s="272">
        <f>SUM(AT57:AT57,AT62:AT79,AT81,)</f>
        <v>0</v>
      </c>
      <c r="AU55" s="272">
        <f>SUM(AU57:AU57,AU62:AU79,AU81,)</f>
        <v>4959034</v>
      </c>
      <c r="AV55" s="273"/>
      <c r="AW55" s="273"/>
      <c r="AX55" s="273"/>
      <c r="AY55" s="273"/>
    </row>
    <row r="56" spans="1:122" s="59" customFormat="1" ht="31.5" customHeight="1" x14ac:dyDescent="0.25">
      <c r="A56" s="312" t="s">
        <v>834</v>
      </c>
      <c r="B56" s="311"/>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11"/>
      <c r="AW56" s="311"/>
      <c r="AX56" s="311"/>
      <c r="AY56" s="311"/>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row>
    <row r="57" spans="1:122" s="40" customFormat="1" ht="45" customHeight="1" x14ac:dyDescent="0.25">
      <c r="A57" s="179" t="s">
        <v>570</v>
      </c>
      <c r="B57" s="168"/>
      <c r="C57" s="168"/>
      <c r="D57" s="168"/>
      <c r="E57" s="168"/>
      <c r="F57" s="168"/>
      <c r="G57" s="168"/>
      <c r="H57" s="168"/>
      <c r="I57" s="168"/>
      <c r="J57" s="168"/>
      <c r="K57" s="180"/>
      <c r="L57" s="181"/>
      <c r="M57" s="168"/>
      <c r="N57" s="168"/>
      <c r="O57" s="168"/>
      <c r="P57" s="168"/>
      <c r="Q57" s="168"/>
      <c r="R57" s="180"/>
      <c r="S57" s="168"/>
      <c r="T57" s="168"/>
      <c r="U57" s="168"/>
      <c r="V57" s="168"/>
      <c r="W57" s="168"/>
      <c r="X57" s="168"/>
      <c r="Y57" s="180"/>
      <c r="Z57" s="168"/>
      <c r="AA57" s="168"/>
      <c r="AB57" s="168"/>
      <c r="AC57" s="168"/>
      <c r="AD57" s="168"/>
      <c r="AE57" s="168"/>
      <c r="AF57" s="180"/>
      <c r="AG57" s="168"/>
      <c r="AH57" s="168"/>
      <c r="AI57" s="168"/>
      <c r="AJ57" s="168"/>
      <c r="AK57" s="168"/>
      <c r="AL57" s="168"/>
      <c r="AM57" s="180"/>
      <c r="AN57" s="168"/>
      <c r="AO57" s="168"/>
      <c r="AP57" s="168"/>
      <c r="AQ57" s="168"/>
      <c r="AR57" s="168"/>
      <c r="AS57" s="168"/>
      <c r="AT57" s="180"/>
      <c r="AU57" s="182"/>
      <c r="AV57" s="183"/>
      <c r="AW57" s="168"/>
      <c r="AX57" s="184"/>
      <c r="AY57" s="168"/>
    </row>
    <row r="58" spans="1:122" s="40" customFormat="1" ht="45" hidden="1" customHeight="1" x14ac:dyDescent="0.25">
      <c r="A58" s="179"/>
      <c r="B58" s="168"/>
      <c r="C58" s="168"/>
      <c r="D58" s="168"/>
      <c r="E58" s="168"/>
      <c r="F58" s="168"/>
      <c r="G58" s="168"/>
      <c r="H58" s="168"/>
      <c r="I58" s="168"/>
      <c r="J58" s="168"/>
      <c r="K58" s="180"/>
      <c r="L58" s="181"/>
      <c r="M58" s="168"/>
      <c r="N58" s="168"/>
      <c r="O58" s="168"/>
      <c r="P58" s="168"/>
      <c r="Q58" s="168"/>
      <c r="R58" s="180"/>
      <c r="S58" s="168"/>
      <c r="T58" s="168"/>
      <c r="U58" s="168"/>
      <c r="V58" s="168"/>
      <c r="W58" s="168"/>
      <c r="X58" s="168"/>
      <c r="Y58" s="180"/>
      <c r="Z58" s="168"/>
      <c r="AA58" s="168"/>
      <c r="AB58" s="168"/>
      <c r="AC58" s="168"/>
      <c r="AD58" s="168"/>
      <c r="AE58" s="168"/>
      <c r="AF58" s="180"/>
      <c r="AG58" s="168"/>
      <c r="AH58" s="168"/>
      <c r="AI58" s="168"/>
      <c r="AJ58" s="168"/>
      <c r="AK58" s="168"/>
      <c r="AL58" s="168"/>
      <c r="AM58" s="180"/>
      <c r="AN58" s="168"/>
      <c r="AO58" s="168"/>
      <c r="AP58" s="168"/>
      <c r="AQ58" s="168"/>
      <c r="AR58" s="168"/>
      <c r="AS58" s="168"/>
      <c r="AT58" s="180"/>
      <c r="AU58" s="182"/>
      <c r="AV58" s="183"/>
      <c r="AW58" s="168"/>
      <c r="AX58" s="184"/>
      <c r="AY58" s="168"/>
    </row>
    <row r="59" spans="1:122" s="40" customFormat="1" ht="45" hidden="1" customHeight="1" x14ac:dyDescent="0.25">
      <c r="A59" s="179"/>
      <c r="B59" s="168"/>
      <c r="C59" s="168"/>
      <c r="D59" s="168"/>
      <c r="E59" s="168"/>
      <c r="F59" s="168"/>
      <c r="G59" s="168"/>
      <c r="H59" s="168"/>
      <c r="I59" s="168"/>
      <c r="J59" s="168"/>
      <c r="K59" s="180"/>
      <c r="L59" s="181"/>
      <c r="M59" s="168"/>
      <c r="N59" s="168"/>
      <c r="O59" s="168"/>
      <c r="P59" s="168"/>
      <c r="Q59" s="168"/>
      <c r="R59" s="180"/>
      <c r="S59" s="168"/>
      <c r="T59" s="168"/>
      <c r="U59" s="168"/>
      <c r="V59" s="168"/>
      <c r="W59" s="168"/>
      <c r="X59" s="168"/>
      <c r="Y59" s="180"/>
      <c r="Z59" s="168"/>
      <c r="AA59" s="168"/>
      <c r="AB59" s="168"/>
      <c r="AC59" s="168"/>
      <c r="AD59" s="168"/>
      <c r="AE59" s="168"/>
      <c r="AF59" s="180"/>
      <c r="AG59" s="168"/>
      <c r="AH59" s="168"/>
      <c r="AI59" s="168"/>
      <c r="AJ59" s="168"/>
      <c r="AK59" s="168"/>
      <c r="AL59" s="168"/>
      <c r="AM59" s="180"/>
      <c r="AN59" s="168"/>
      <c r="AO59" s="168"/>
      <c r="AP59" s="168"/>
      <c r="AQ59" s="168"/>
      <c r="AR59" s="168"/>
      <c r="AS59" s="168"/>
      <c r="AT59" s="180"/>
      <c r="AU59" s="182"/>
      <c r="AV59" s="183"/>
      <c r="AW59" s="168"/>
      <c r="AX59" s="184"/>
      <c r="AY59" s="168"/>
    </row>
    <row r="60" spans="1:122" s="40" customFormat="1" ht="45" hidden="1" customHeight="1" x14ac:dyDescent="0.25">
      <c r="A60" s="179"/>
      <c r="B60" s="168"/>
      <c r="C60" s="168"/>
      <c r="D60" s="168"/>
      <c r="E60" s="168"/>
      <c r="F60" s="168"/>
      <c r="G60" s="168"/>
      <c r="H60" s="168"/>
      <c r="I60" s="168"/>
      <c r="J60" s="168"/>
      <c r="K60" s="180"/>
      <c r="L60" s="181"/>
      <c r="M60" s="168"/>
      <c r="N60" s="168"/>
      <c r="O60" s="168"/>
      <c r="P60" s="168"/>
      <c r="Q60" s="168"/>
      <c r="R60" s="180"/>
      <c r="S60" s="168"/>
      <c r="T60" s="168"/>
      <c r="U60" s="168"/>
      <c r="V60" s="168"/>
      <c r="W60" s="168"/>
      <c r="X60" s="168"/>
      <c r="Y60" s="180"/>
      <c r="Z60" s="168"/>
      <c r="AA60" s="168"/>
      <c r="AB60" s="168"/>
      <c r="AC60" s="168"/>
      <c r="AD60" s="168"/>
      <c r="AE60" s="168"/>
      <c r="AF60" s="180"/>
      <c r="AG60" s="168"/>
      <c r="AH60" s="168"/>
      <c r="AI60" s="168"/>
      <c r="AJ60" s="168"/>
      <c r="AK60" s="168"/>
      <c r="AL60" s="168"/>
      <c r="AM60" s="180"/>
      <c r="AN60" s="168"/>
      <c r="AO60" s="168"/>
      <c r="AP60" s="168"/>
      <c r="AQ60" s="168"/>
      <c r="AR60" s="168"/>
      <c r="AS60" s="168"/>
      <c r="AT60" s="180"/>
      <c r="AU60" s="182"/>
      <c r="AV60" s="183"/>
      <c r="AW60" s="168"/>
      <c r="AX60" s="184"/>
      <c r="AY60" s="168"/>
    </row>
    <row r="61" spans="1:122" s="59" customFormat="1" ht="31.5" customHeight="1" x14ac:dyDescent="0.25">
      <c r="A61" s="312" t="s">
        <v>571</v>
      </c>
      <c r="B61" s="311"/>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11"/>
      <c r="AW61" s="311"/>
      <c r="AX61" s="311"/>
      <c r="AY61" s="311"/>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row>
    <row r="62" spans="1:122" s="6" customFormat="1" ht="63.75" customHeight="1" x14ac:dyDescent="0.25">
      <c r="A62" s="225" t="s">
        <v>755</v>
      </c>
      <c r="B62" s="168" t="s">
        <v>442</v>
      </c>
      <c r="C62" s="169" t="s">
        <v>145</v>
      </c>
      <c r="D62" s="172"/>
      <c r="E62" s="210"/>
      <c r="F62" s="172"/>
      <c r="G62" s="172"/>
      <c r="H62" s="172"/>
      <c r="I62" s="172"/>
      <c r="J62" s="172"/>
      <c r="K62" s="173">
        <f t="shared" ref="K62:K72" si="17">E62+F62+G62+I62</f>
        <v>0</v>
      </c>
      <c r="L62" s="172"/>
      <c r="M62" s="210">
        <v>30000</v>
      </c>
      <c r="N62" s="172"/>
      <c r="O62" s="172">
        <v>3000</v>
      </c>
      <c r="Q62" s="172" t="s">
        <v>70</v>
      </c>
      <c r="R62" s="173">
        <f t="shared" ref="R62:R78" si="18">L62+M62+N62+P62</f>
        <v>30000</v>
      </c>
      <c r="S62" s="172"/>
      <c r="T62" s="172"/>
      <c r="U62" s="172"/>
      <c r="V62" s="172"/>
      <c r="W62" s="172"/>
      <c r="X62" s="172"/>
      <c r="Y62" s="173">
        <f t="shared" ref="Y62:Y78" si="19">S62+T62+U62+W62</f>
        <v>0</v>
      </c>
      <c r="Z62" s="172"/>
      <c r="AA62" s="172"/>
      <c r="AB62" s="172"/>
      <c r="AC62" s="172"/>
      <c r="AD62" s="172"/>
      <c r="AE62" s="172"/>
      <c r="AF62" s="173">
        <f t="shared" ref="AF62:AF78" si="20">Z62+AA62+AB62+AD62</f>
        <v>0</v>
      </c>
      <c r="AG62" s="172"/>
      <c r="AH62" s="172"/>
      <c r="AI62" s="172"/>
      <c r="AJ62" s="172"/>
      <c r="AK62" s="172"/>
      <c r="AL62" s="172"/>
      <c r="AM62" s="173">
        <f t="shared" ref="AM62:AM78" si="21">AG62+AH62+AI62+AK62</f>
        <v>0</v>
      </c>
      <c r="AN62" s="172"/>
      <c r="AO62" s="172"/>
      <c r="AP62" s="172"/>
      <c r="AQ62" s="172"/>
      <c r="AR62" s="172"/>
      <c r="AS62" s="172"/>
      <c r="AT62" s="173">
        <f t="shared" ref="AT62:AT78" si="22">AN62+AO62+AP62+AR62</f>
        <v>0</v>
      </c>
      <c r="AU62" s="174">
        <f t="shared" ref="AU62:AU78" si="23">AT62+AM62+AF62+Y62+R62+K62</f>
        <v>30000</v>
      </c>
      <c r="AV62" s="175" t="s">
        <v>363</v>
      </c>
      <c r="AW62" s="172">
        <v>2023</v>
      </c>
      <c r="AX62" s="172">
        <v>2023</v>
      </c>
      <c r="AY62" s="207" t="s">
        <v>111</v>
      </c>
    </row>
    <row r="63" spans="1:122" s="6" customFormat="1" ht="45.75" customHeight="1" x14ac:dyDescent="0.25">
      <c r="A63" s="225" t="s">
        <v>572</v>
      </c>
      <c r="B63" s="168" t="s">
        <v>71</v>
      </c>
      <c r="C63" s="169" t="s">
        <v>145</v>
      </c>
      <c r="D63" s="172"/>
      <c r="E63" s="172"/>
      <c r="F63" s="172"/>
      <c r="G63" s="172"/>
      <c r="H63" s="172"/>
      <c r="I63" s="210">
        <v>150000</v>
      </c>
      <c r="J63" s="172"/>
      <c r="K63" s="173">
        <f t="shared" si="17"/>
        <v>150000</v>
      </c>
      <c r="L63" s="172"/>
      <c r="M63" s="172"/>
      <c r="N63" s="172"/>
      <c r="O63" s="172"/>
      <c r="P63" s="172"/>
      <c r="Q63" s="172"/>
      <c r="R63" s="173">
        <f t="shared" si="18"/>
        <v>0</v>
      </c>
      <c r="S63" s="172"/>
      <c r="T63" s="172"/>
      <c r="U63" s="172"/>
      <c r="V63" s="172"/>
      <c r="W63" s="172"/>
      <c r="X63" s="172"/>
      <c r="Y63" s="173">
        <f t="shared" si="19"/>
        <v>0</v>
      </c>
      <c r="Z63" s="172"/>
      <c r="AA63" s="172"/>
      <c r="AB63" s="172"/>
      <c r="AC63" s="172"/>
      <c r="AD63" s="172"/>
      <c r="AE63" s="172"/>
      <c r="AF63" s="173">
        <f t="shared" si="20"/>
        <v>0</v>
      </c>
      <c r="AG63" s="172"/>
      <c r="AH63" s="172"/>
      <c r="AI63" s="172"/>
      <c r="AJ63" s="172"/>
      <c r="AK63" s="172"/>
      <c r="AL63" s="172"/>
      <c r="AM63" s="173">
        <f t="shared" si="21"/>
        <v>0</v>
      </c>
      <c r="AN63" s="172"/>
      <c r="AO63" s="172"/>
      <c r="AP63" s="172"/>
      <c r="AQ63" s="172"/>
      <c r="AR63" s="172"/>
      <c r="AS63" s="172"/>
      <c r="AT63" s="173">
        <f t="shared" si="22"/>
        <v>0</v>
      </c>
      <c r="AU63" s="174">
        <f t="shared" si="23"/>
        <v>150000</v>
      </c>
      <c r="AV63" s="175" t="s">
        <v>73</v>
      </c>
      <c r="AW63" s="172">
        <v>2022</v>
      </c>
      <c r="AX63" s="172">
        <v>2022</v>
      </c>
      <c r="AY63" s="207" t="s">
        <v>111</v>
      </c>
    </row>
    <row r="64" spans="1:122" s="6" customFormat="1" ht="129" customHeight="1" x14ac:dyDescent="0.25">
      <c r="A64" s="225" t="s">
        <v>573</v>
      </c>
      <c r="B64" s="168" t="s">
        <v>367</v>
      </c>
      <c r="C64" s="169" t="s">
        <v>145</v>
      </c>
      <c r="D64" s="172"/>
      <c r="E64" s="210"/>
      <c r="F64" s="172"/>
      <c r="G64" s="172"/>
      <c r="H64" s="172"/>
      <c r="I64" s="172"/>
      <c r="J64" s="172"/>
      <c r="K64" s="173">
        <f t="shared" si="17"/>
        <v>0</v>
      </c>
      <c r="L64" s="210">
        <v>110000</v>
      </c>
      <c r="M64" s="172"/>
      <c r="N64" s="172"/>
      <c r="O64" s="172"/>
      <c r="P64" s="172"/>
      <c r="Q64" s="172"/>
      <c r="R64" s="173">
        <f t="shared" si="18"/>
        <v>110000</v>
      </c>
      <c r="S64" s="172">
        <v>110000</v>
      </c>
      <c r="T64" s="172"/>
      <c r="U64" s="172"/>
      <c r="V64" s="172"/>
      <c r="W64" s="172"/>
      <c r="X64" s="172"/>
      <c r="Y64" s="173">
        <f t="shared" si="19"/>
        <v>110000</v>
      </c>
      <c r="Z64" s="172"/>
      <c r="AA64" s="172"/>
      <c r="AB64" s="172"/>
      <c r="AC64" s="172"/>
      <c r="AD64" s="172"/>
      <c r="AE64" s="172"/>
      <c r="AF64" s="173">
        <f t="shared" si="20"/>
        <v>0</v>
      </c>
      <c r="AG64" s="172"/>
      <c r="AH64" s="172"/>
      <c r="AI64" s="172"/>
      <c r="AJ64" s="172"/>
      <c r="AK64" s="172"/>
      <c r="AL64" s="172"/>
      <c r="AM64" s="173">
        <f t="shared" si="21"/>
        <v>0</v>
      </c>
      <c r="AN64" s="172"/>
      <c r="AO64" s="172"/>
      <c r="AP64" s="172"/>
      <c r="AQ64" s="172"/>
      <c r="AR64" s="172"/>
      <c r="AS64" s="172"/>
      <c r="AT64" s="173">
        <f t="shared" si="22"/>
        <v>0</v>
      </c>
      <c r="AU64" s="174">
        <f t="shared" si="23"/>
        <v>220000</v>
      </c>
      <c r="AV64" s="175" t="s">
        <v>366</v>
      </c>
      <c r="AW64" s="172">
        <v>2023</v>
      </c>
      <c r="AX64" s="172">
        <v>2024</v>
      </c>
      <c r="AY64" s="169" t="s">
        <v>133</v>
      </c>
    </row>
    <row r="65" spans="1:122" s="6" customFormat="1" ht="158.25" customHeight="1" x14ac:dyDescent="0.25">
      <c r="A65" s="225" t="s">
        <v>574</v>
      </c>
      <c r="B65" s="256" t="s">
        <v>379</v>
      </c>
      <c r="C65" s="169" t="s">
        <v>145</v>
      </c>
      <c r="D65" s="172"/>
      <c r="E65" s="191">
        <v>22430</v>
      </c>
      <c r="F65" s="172"/>
      <c r="G65" s="172"/>
      <c r="H65" s="172"/>
      <c r="I65" s="172"/>
      <c r="J65" s="172"/>
      <c r="K65" s="173">
        <f t="shared" si="17"/>
        <v>22430</v>
      </c>
      <c r="L65" s="191">
        <v>32469</v>
      </c>
      <c r="M65" s="172"/>
      <c r="N65" s="172"/>
      <c r="O65" s="172"/>
      <c r="P65" s="172"/>
      <c r="Q65" s="172"/>
      <c r="R65" s="173">
        <f t="shared" si="18"/>
        <v>32469</v>
      </c>
      <c r="T65" s="172"/>
      <c r="U65" s="172"/>
      <c r="V65" s="172"/>
      <c r="W65" s="172"/>
      <c r="X65" s="172"/>
      <c r="Y65" s="173">
        <f t="shared" si="19"/>
        <v>0</v>
      </c>
      <c r="Z65" s="172"/>
      <c r="AA65" s="172"/>
      <c r="AB65" s="172"/>
      <c r="AC65" s="172"/>
      <c r="AD65" s="172"/>
      <c r="AE65" s="172"/>
      <c r="AF65" s="173">
        <f t="shared" si="20"/>
        <v>0</v>
      </c>
      <c r="AG65" s="172"/>
      <c r="AH65" s="172"/>
      <c r="AI65" s="172"/>
      <c r="AJ65" s="172"/>
      <c r="AK65" s="172"/>
      <c r="AL65" s="172"/>
      <c r="AM65" s="173">
        <f t="shared" si="21"/>
        <v>0</v>
      </c>
      <c r="AN65" s="172"/>
      <c r="AO65" s="172"/>
      <c r="AP65" s="172"/>
      <c r="AQ65" s="172"/>
      <c r="AR65" s="172"/>
      <c r="AS65" s="172"/>
      <c r="AT65" s="173">
        <f t="shared" si="22"/>
        <v>0</v>
      </c>
      <c r="AU65" s="174">
        <f t="shared" si="23"/>
        <v>54899</v>
      </c>
      <c r="AV65" s="288" t="s">
        <v>380</v>
      </c>
      <c r="AW65" s="172">
        <v>2022</v>
      </c>
      <c r="AX65" s="172">
        <v>2023</v>
      </c>
      <c r="AY65" s="169" t="s">
        <v>370</v>
      </c>
    </row>
    <row r="66" spans="1:122" s="6" customFormat="1" ht="54" customHeight="1" x14ac:dyDescent="0.25">
      <c r="A66" s="225" t="s">
        <v>756</v>
      </c>
      <c r="B66" s="256" t="s">
        <v>368</v>
      </c>
      <c r="C66" s="169" t="s">
        <v>145</v>
      </c>
      <c r="D66" s="172"/>
      <c r="E66" s="191">
        <v>114200</v>
      </c>
      <c r="F66" s="172"/>
      <c r="G66" s="172"/>
      <c r="H66" s="172"/>
      <c r="I66" s="172"/>
      <c r="J66" s="172"/>
      <c r="K66" s="173">
        <f t="shared" si="17"/>
        <v>114200</v>
      </c>
      <c r="L66" s="172"/>
      <c r="M66" s="172"/>
      <c r="N66" s="172"/>
      <c r="O66" s="172"/>
      <c r="P66" s="172"/>
      <c r="Q66" s="172"/>
      <c r="R66" s="173">
        <f t="shared" si="18"/>
        <v>0</v>
      </c>
      <c r="S66" s="172"/>
      <c r="T66" s="172"/>
      <c r="U66" s="172"/>
      <c r="V66" s="172"/>
      <c r="W66" s="172"/>
      <c r="X66" s="172"/>
      <c r="Y66" s="173">
        <f t="shared" si="19"/>
        <v>0</v>
      </c>
      <c r="Z66" s="172"/>
      <c r="AA66" s="172"/>
      <c r="AB66" s="172"/>
      <c r="AC66" s="172"/>
      <c r="AD66" s="172"/>
      <c r="AE66" s="172"/>
      <c r="AF66" s="173">
        <f t="shared" si="20"/>
        <v>0</v>
      </c>
      <c r="AG66" s="172"/>
      <c r="AH66" s="172"/>
      <c r="AI66" s="172"/>
      <c r="AJ66" s="172"/>
      <c r="AK66" s="172"/>
      <c r="AL66" s="172"/>
      <c r="AM66" s="173">
        <f t="shared" si="21"/>
        <v>0</v>
      </c>
      <c r="AN66" s="172"/>
      <c r="AO66" s="172"/>
      <c r="AP66" s="172"/>
      <c r="AQ66" s="172"/>
      <c r="AR66" s="172"/>
      <c r="AS66" s="172"/>
      <c r="AT66" s="173">
        <f t="shared" si="22"/>
        <v>0</v>
      </c>
      <c r="AU66" s="174">
        <f t="shared" si="23"/>
        <v>114200</v>
      </c>
      <c r="AV66" s="175" t="s">
        <v>369</v>
      </c>
      <c r="AW66" s="172">
        <v>2022</v>
      </c>
      <c r="AX66" s="172">
        <v>2022</v>
      </c>
      <c r="AY66" s="169" t="s">
        <v>370</v>
      </c>
    </row>
    <row r="67" spans="1:122" s="6" customFormat="1" ht="77.25" customHeight="1" x14ac:dyDescent="0.25">
      <c r="A67" s="225" t="s">
        <v>575</v>
      </c>
      <c r="B67" s="256" t="s">
        <v>373</v>
      </c>
      <c r="C67" s="169" t="s">
        <v>145</v>
      </c>
      <c r="D67" s="172"/>
      <c r="E67" s="172"/>
      <c r="F67" s="172"/>
      <c r="G67" s="172"/>
      <c r="H67" s="172"/>
      <c r="I67" s="172"/>
      <c r="J67" s="172"/>
      <c r="K67" s="173">
        <f t="shared" si="17"/>
        <v>0</v>
      </c>
      <c r="L67" s="191">
        <v>61770</v>
      </c>
      <c r="M67" s="172"/>
      <c r="N67" s="172"/>
      <c r="O67" s="172"/>
      <c r="P67" s="172"/>
      <c r="Q67" s="172"/>
      <c r="R67" s="173">
        <f t="shared" si="18"/>
        <v>61770</v>
      </c>
      <c r="S67" s="172"/>
      <c r="T67" s="172"/>
      <c r="U67" s="172"/>
      <c r="V67" s="172"/>
      <c r="W67" s="172"/>
      <c r="X67" s="172"/>
      <c r="Y67" s="173">
        <f t="shared" si="19"/>
        <v>0</v>
      </c>
      <c r="Z67" s="172"/>
      <c r="AA67" s="172"/>
      <c r="AB67" s="172"/>
      <c r="AC67" s="172"/>
      <c r="AD67" s="172"/>
      <c r="AE67" s="172"/>
      <c r="AF67" s="173">
        <f t="shared" si="20"/>
        <v>0</v>
      </c>
      <c r="AG67" s="172"/>
      <c r="AH67" s="172"/>
      <c r="AI67" s="172"/>
      <c r="AJ67" s="172"/>
      <c r="AK67" s="172"/>
      <c r="AL67" s="172"/>
      <c r="AM67" s="173">
        <f t="shared" si="21"/>
        <v>0</v>
      </c>
      <c r="AN67" s="172"/>
      <c r="AO67" s="172"/>
      <c r="AP67" s="172"/>
      <c r="AQ67" s="172"/>
      <c r="AR67" s="172"/>
      <c r="AS67" s="172"/>
      <c r="AT67" s="173">
        <f t="shared" si="22"/>
        <v>0</v>
      </c>
      <c r="AU67" s="174">
        <f t="shared" si="23"/>
        <v>61770</v>
      </c>
      <c r="AV67" s="175" t="s">
        <v>372</v>
      </c>
      <c r="AW67" s="172">
        <v>2022</v>
      </c>
      <c r="AX67" s="172">
        <v>2022</v>
      </c>
      <c r="AY67" s="169" t="s">
        <v>370</v>
      </c>
    </row>
    <row r="68" spans="1:122" s="6" customFormat="1" ht="64.5" customHeight="1" x14ac:dyDescent="0.25">
      <c r="A68" s="225" t="s">
        <v>576</v>
      </c>
      <c r="B68" s="256" t="s">
        <v>371</v>
      </c>
      <c r="C68" s="169" t="s">
        <v>145</v>
      </c>
      <c r="D68" s="172"/>
      <c r="E68" s="172"/>
      <c r="F68" s="172"/>
      <c r="G68" s="172"/>
      <c r="H68" s="172"/>
      <c r="I68" s="172"/>
      <c r="J68" s="172"/>
      <c r="K68" s="173">
        <f t="shared" si="17"/>
        <v>0</v>
      </c>
      <c r="L68" s="191">
        <v>128865</v>
      </c>
      <c r="M68" s="172"/>
      <c r="N68" s="172"/>
      <c r="O68" s="172"/>
      <c r="P68" s="172"/>
      <c r="Q68" s="172"/>
      <c r="R68" s="173">
        <f t="shared" si="18"/>
        <v>128865</v>
      </c>
      <c r="S68" s="172"/>
      <c r="T68" s="172"/>
      <c r="U68" s="172"/>
      <c r="V68" s="172"/>
      <c r="W68" s="172"/>
      <c r="X68" s="172"/>
      <c r="Y68" s="173">
        <f t="shared" si="19"/>
        <v>0</v>
      </c>
      <c r="Z68" s="172"/>
      <c r="AA68" s="172"/>
      <c r="AB68" s="172"/>
      <c r="AC68" s="172"/>
      <c r="AD68" s="172"/>
      <c r="AE68" s="172"/>
      <c r="AF68" s="173">
        <f t="shared" si="20"/>
        <v>0</v>
      </c>
      <c r="AG68" s="172"/>
      <c r="AH68" s="172"/>
      <c r="AI68" s="172"/>
      <c r="AJ68" s="172"/>
      <c r="AK68" s="172"/>
      <c r="AL68" s="172"/>
      <c r="AM68" s="173">
        <f t="shared" si="21"/>
        <v>0</v>
      </c>
      <c r="AN68" s="172"/>
      <c r="AO68" s="172"/>
      <c r="AP68" s="172"/>
      <c r="AQ68" s="172"/>
      <c r="AR68" s="172"/>
      <c r="AS68" s="172"/>
      <c r="AT68" s="173">
        <f t="shared" si="22"/>
        <v>0</v>
      </c>
      <c r="AU68" s="174">
        <f t="shared" si="23"/>
        <v>128865</v>
      </c>
      <c r="AV68" s="175" t="s">
        <v>374</v>
      </c>
      <c r="AW68" s="172">
        <v>2022</v>
      </c>
      <c r="AX68" s="172">
        <v>2022</v>
      </c>
      <c r="AY68" s="169" t="s">
        <v>370</v>
      </c>
    </row>
    <row r="69" spans="1:122" s="6" customFormat="1" ht="69" customHeight="1" x14ac:dyDescent="0.25">
      <c r="A69" s="225" t="s">
        <v>577</v>
      </c>
      <c r="B69" s="256" t="s">
        <v>375</v>
      </c>
      <c r="C69" s="169" t="s">
        <v>145</v>
      </c>
      <c r="D69" s="172"/>
      <c r="E69" s="172"/>
      <c r="F69" s="172"/>
      <c r="G69" s="172"/>
      <c r="H69" s="172"/>
      <c r="I69" s="172"/>
      <c r="J69" s="172"/>
      <c r="K69" s="173">
        <f t="shared" si="17"/>
        <v>0</v>
      </c>
      <c r="L69" s="191">
        <v>54688</v>
      </c>
      <c r="M69" s="172"/>
      <c r="N69" s="191"/>
      <c r="O69" s="172"/>
      <c r="P69" s="172"/>
      <c r="Q69" s="172"/>
      <c r="R69" s="173">
        <f t="shared" si="18"/>
        <v>54688</v>
      </c>
      <c r="S69" s="172"/>
      <c r="T69" s="172"/>
      <c r="U69" s="172"/>
      <c r="V69" s="172"/>
      <c r="W69" s="172"/>
      <c r="X69" s="172"/>
      <c r="Y69" s="173">
        <f t="shared" si="19"/>
        <v>0</v>
      </c>
      <c r="Z69" s="172"/>
      <c r="AA69" s="172"/>
      <c r="AB69" s="172"/>
      <c r="AC69" s="172"/>
      <c r="AD69" s="172"/>
      <c r="AE69" s="172"/>
      <c r="AF69" s="173">
        <f t="shared" si="20"/>
        <v>0</v>
      </c>
      <c r="AG69" s="172"/>
      <c r="AH69" s="172"/>
      <c r="AI69" s="172"/>
      <c r="AJ69" s="172"/>
      <c r="AK69" s="172"/>
      <c r="AL69" s="172"/>
      <c r="AM69" s="173">
        <f t="shared" si="21"/>
        <v>0</v>
      </c>
      <c r="AN69" s="172"/>
      <c r="AO69" s="172"/>
      <c r="AP69" s="172"/>
      <c r="AQ69" s="172"/>
      <c r="AR69" s="172"/>
      <c r="AS69" s="172"/>
      <c r="AT69" s="173">
        <f t="shared" si="22"/>
        <v>0</v>
      </c>
      <c r="AU69" s="174">
        <f t="shared" si="23"/>
        <v>54688</v>
      </c>
      <c r="AV69" s="175" t="s">
        <v>376</v>
      </c>
      <c r="AW69" s="172">
        <v>2022</v>
      </c>
      <c r="AX69" s="172">
        <v>2022</v>
      </c>
      <c r="AY69" s="169" t="s">
        <v>370</v>
      </c>
    </row>
    <row r="70" spans="1:122" s="6" customFormat="1" ht="63.75" customHeight="1" x14ac:dyDescent="0.25">
      <c r="A70" s="225" t="s">
        <v>578</v>
      </c>
      <c r="B70" s="256" t="s">
        <v>115</v>
      </c>
      <c r="C70" s="169" t="s">
        <v>145</v>
      </c>
      <c r="D70" s="172"/>
      <c r="E70" s="172"/>
      <c r="F70" s="172"/>
      <c r="G70" s="172"/>
      <c r="H70" s="172"/>
      <c r="I70" s="172"/>
      <c r="J70" s="172"/>
      <c r="K70" s="173">
        <f t="shared" si="17"/>
        <v>0</v>
      </c>
      <c r="L70" s="191">
        <v>225000</v>
      </c>
      <c r="M70" s="172"/>
      <c r="N70" s="172"/>
      <c r="O70" s="172"/>
      <c r="P70" s="172"/>
      <c r="Q70" s="172"/>
      <c r="R70" s="173">
        <f t="shared" si="18"/>
        <v>225000</v>
      </c>
      <c r="S70" s="172"/>
      <c r="T70" s="172"/>
      <c r="U70" s="172"/>
      <c r="V70" s="172"/>
      <c r="W70" s="172"/>
      <c r="X70" s="172"/>
      <c r="Y70" s="173">
        <f t="shared" si="19"/>
        <v>0</v>
      </c>
      <c r="Z70" s="172"/>
      <c r="AA70" s="172"/>
      <c r="AB70" s="172"/>
      <c r="AC70" s="172"/>
      <c r="AD70" s="172"/>
      <c r="AE70" s="172"/>
      <c r="AF70" s="173">
        <f t="shared" si="20"/>
        <v>0</v>
      </c>
      <c r="AG70" s="172"/>
      <c r="AH70" s="172"/>
      <c r="AI70" s="172"/>
      <c r="AJ70" s="172"/>
      <c r="AK70" s="172"/>
      <c r="AL70" s="172"/>
      <c r="AM70" s="173">
        <f t="shared" si="21"/>
        <v>0</v>
      </c>
      <c r="AN70" s="172"/>
      <c r="AO70" s="172"/>
      <c r="AP70" s="172"/>
      <c r="AQ70" s="172"/>
      <c r="AR70" s="172"/>
      <c r="AS70" s="172"/>
      <c r="AT70" s="173">
        <f t="shared" si="22"/>
        <v>0</v>
      </c>
      <c r="AU70" s="174">
        <f t="shared" si="23"/>
        <v>225000</v>
      </c>
      <c r="AV70" s="175" t="s">
        <v>381</v>
      </c>
      <c r="AW70" s="172">
        <v>2022</v>
      </c>
      <c r="AX70" s="172">
        <v>2022</v>
      </c>
      <c r="AY70" s="169" t="s">
        <v>370</v>
      </c>
    </row>
    <row r="71" spans="1:122" s="6" customFormat="1" ht="64.5" customHeight="1" x14ac:dyDescent="0.25">
      <c r="A71" s="225" t="s">
        <v>579</v>
      </c>
      <c r="B71" s="256" t="s">
        <v>174</v>
      </c>
      <c r="C71" s="169" t="s">
        <v>145</v>
      </c>
      <c r="D71" s="172"/>
      <c r="E71" s="172"/>
      <c r="F71" s="172"/>
      <c r="G71" s="172"/>
      <c r="H71" s="172"/>
      <c r="I71" s="172"/>
      <c r="J71" s="172"/>
      <c r="K71" s="173">
        <f t="shared" si="17"/>
        <v>0</v>
      </c>
      <c r="L71" s="172"/>
      <c r="M71" s="172"/>
      <c r="N71" s="191">
        <v>2212054</v>
      </c>
      <c r="O71" s="172"/>
      <c r="P71" s="172"/>
      <c r="Q71" s="172"/>
      <c r="R71" s="173">
        <f t="shared" si="18"/>
        <v>2212054</v>
      </c>
      <c r="S71" s="172"/>
      <c r="T71" s="172"/>
      <c r="U71" s="172"/>
      <c r="V71" s="172"/>
      <c r="W71" s="172"/>
      <c r="X71" s="172"/>
      <c r="Y71" s="173">
        <f t="shared" si="19"/>
        <v>0</v>
      </c>
      <c r="Z71" s="172"/>
      <c r="AA71" s="172"/>
      <c r="AB71" s="172"/>
      <c r="AC71" s="172"/>
      <c r="AD71" s="172"/>
      <c r="AE71" s="172"/>
      <c r="AF71" s="173">
        <f t="shared" si="20"/>
        <v>0</v>
      </c>
      <c r="AG71" s="172"/>
      <c r="AH71" s="172"/>
      <c r="AI71" s="172"/>
      <c r="AJ71" s="172"/>
      <c r="AK71" s="172"/>
      <c r="AL71" s="172"/>
      <c r="AM71" s="173">
        <f t="shared" si="21"/>
        <v>0</v>
      </c>
      <c r="AN71" s="172"/>
      <c r="AO71" s="172"/>
      <c r="AP71" s="172"/>
      <c r="AQ71" s="172"/>
      <c r="AR71" s="172"/>
      <c r="AS71" s="172"/>
      <c r="AT71" s="173">
        <f t="shared" si="22"/>
        <v>0</v>
      </c>
      <c r="AU71" s="174">
        <f t="shared" si="23"/>
        <v>2212054</v>
      </c>
      <c r="AV71" s="175" t="s">
        <v>223</v>
      </c>
      <c r="AW71" s="172">
        <v>2023</v>
      </c>
      <c r="AX71" s="172">
        <v>2023</v>
      </c>
      <c r="AY71" s="169" t="s">
        <v>370</v>
      </c>
    </row>
    <row r="72" spans="1:122" s="6" customFormat="1" ht="60.75" customHeight="1" x14ac:dyDescent="0.25">
      <c r="A72" s="225" t="s">
        <v>580</v>
      </c>
      <c r="B72" s="256" t="s">
        <v>116</v>
      </c>
      <c r="C72" s="169" t="s">
        <v>145</v>
      </c>
      <c r="D72" s="172"/>
      <c r="E72" s="172">
        <f>104000/5</f>
        <v>20800</v>
      </c>
      <c r="F72" s="172"/>
      <c r="G72" s="172"/>
      <c r="H72" s="172"/>
      <c r="I72" s="172"/>
      <c r="J72" s="172"/>
      <c r="K72" s="173">
        <f t="shared" si="17"/>
        <v>20800</v>
      </c>
      <c r="L72" s="191">
        <v>20800</v>
      </c>
      <c r="M72" s="172"/>
      <c r="N72" s="172"/>
      <c r="O72" s="172"/>
      <c r="P72" s="172"/>
      <c r="Q72" s="172"/>
      <c r="R72" s="173">
        <f t="shared" si="18"/>
        <v>20800</v>
      </c>
      <c r="S72" s="191">
        <v>20800</v>
      </c>
      <c r="T72" s="172"/>
      <c r="U72" s="172"/>
      <c r="V72" s="172"/>
      <c r="W72" s="172"/>
      <c r="X72" s="172"/>
      <c r="Y72" s="173">
        <f t="shared" si="19"/>
        <v>20800</v>
      </c>
      <c r="Z72" s="191">
        <v>20800</v>
      </c>
      <c r="AA72" s="172"/>
      <c r="AB72" s="172"/>
      <c r="AC72" s="172"/>
      <c r="AD72" s="172"/>
      <c r="AE72" s="172"/>
      <c r="AF72" s="173">
        <f t="shared" si="20"/>
        <v>20800</v>
      </c>
      <c r="AG72" s="191">
        <v>20800</v>
      </c>
      <c r="AH72" s="172"/>
      <c r="AI72" s="172"/>
      <c r="AJ72" s="172"/>
      <c r="AK72" s="172"/>
      <c r="AL72" s="172"/>
      <c r="AM72" s="173">
        <f t="shared" si="21"/>
        <v>20800</v>
      </c>
      <c r="AN72" s="172"/>
      <c r="AO72" s="172"/>
      <c r="AP72" s="172"/>
      <c r="AQ72" s="172"/>
      <c r="AR72" s="172"/>
      <c r="AS72" s="172"/>
      <c r="AT72" s="173">
        <f t="shared" si="22"/>
        <v>0</v>
      </c>
      <c r="AU72" s="174">
        <f t="shared" si="23"/>
        <v>104000</v>
      </c>
      <c r="AV72" s="175" t="s">
        <v>377</v>
      </c>
      <c r="AW72" s="172">
        <v>2023</v>
      </c>
      <c r="AX72" s="172">
        <v>2023</v>
      </c>
      <c r="AY72" s="169" t="s">
        <v>370</v>
      </c>
    </row>
    <row r="73" spans="1:122" s="6" customFormat="1" ht="105.75" customHeight="1" x14ac:dyDescent="0.25">
      <c r="A73" s="225" t="s">
        <v>581</v>
      </c>
      <c r="B73" s="256" t="s">
        <v>117</v>
      </c>
      <c r="C73" s="169" t="s">
        <v>145</v>
      </c>
      <c r="D73" s="172"/>
      <c r="F73" s="172"/>
      <c r="G73" s="172"/>
      <c r="H73" s="172"/>
      <c r="I73" s="172"/>
      <c r="J73" s="172"/>
      <c r="K73" s="173">
        <f>L73+F73+G73+I73</f>
        <v>85141</v>
      </c>
      <c r="L73" s="191">
        <f>62711+22430</f>
        <v>85141</v>
      </c>
      <c r="M73" s="172"/>
      <c r="N73" s="172"/>
      <c r="O73" s="172"/>
      <c r="P73" s="172"/>
      <c r="Q73" s="172"/>
      <c r="R73" s="173">
        <f t="shared" si="18"/>
        <v>85141</v>
      </c>
      <c r="S73" s="172"/>
      <c r="T73" s="172"/>
      <c r="U73" s="172"/>
      <c r="V73" s="172"/>
      <c r="W73" s="172"/>
      <c r="X73" s="172"/>
      <c r="Y73" s="173">
        <f t="shared" si="19"/>
        <v>0</v>
      </c>
      <c r="Z73" s="172"/>
      <c r="AA73" s="172"/>
      <c r="AB73" s="172"/>
      <c r="AC73" s="172"/>
      <c r="AD73" s="172"/>
      <c r="AE73" s="172"/>
      <c r="AF73" s="173">
        <f t="shared" si="20"/>
        <v>0</v>
      </c>
      <c r="AG73" s="172"/>
      <c r="AH73" s="172"/>
      <c r="AI73" s="172"/>
      <c r="AJ73" s="172"/>
      <c r="AK73" s="172"/>
      <c r="AL73" s="172"/>
      <c r="AM73" s="173">
        <f t="shared" si="21"/>
        <v>0</v>
      </c>
      <c r="AN73" s="172"/>
      <c r="AO73" s="172"/>
      <c r="AP73" s="172"/>
      <c r="AQ73" s="172"/>
      <c r="AR73" s="172"/>
      <c r="AS73" s="172"/>
      <c r="AT73" s="173">
        <f t="shared" si="22"/>
        <v>0</v>
      </c>
      <c r="AU73" s="174">
        <f t="shared" si="23"/>
        <v>170282</v>
      </c>
      <c r="AV73" s="249" t="s">
        <v>378</v>
      </c>
      <c r="AW73" s="172">
        <v>2022</v>
      </c>
      <c r="AX73" s="172">
        <v>2022</v>
      </c>
      <c r="AY73" s="169" t="s">
        <v>370</v>
      </c>
    </row>
    <row r="74" spans="1:122" s="6" customFormat="1" ht="84.95" customHeight="1" x14ac:dyDescent="0.25">
      <c r="A74" s="225" t="s">
        <v>582</v>
      </c>
      <c r="B74" s="168" t="s">
        <v>155</v>
      </c>
      <c r="C74" s="169" t="s">
        <v>145</v>
      </c>
      <c r="D74" s="172"/>
      <c r="E74" s="191">
        <v>455470</v>
      </c>
      <c r="F74" s="191">
        <v>302806</v>
      </c>
      <c r="G74" s="191"/>
      <c r="H74" s="191"/>
      <c r="I74" s="191"/>
      <c r="J74" s="191"/>
      <c r="K74" s="173">
        <f>E74+F74+G74+I74</f>
        <v>758276</v>
      </c>
      <c r="L74" s="191"/>
      <c r="M74" s="191"/>
      <c r="N74" s="191"/>
      <c r="O74" s="191"/>
      <c r="P74" s="191"/>
      <c r="Q74" s="191"/>
      <c r="R74" s="173">
        <f t="shared" si="18"/>
        <v>0</v>
      </c>
      <c r="S74" s="172"/>
      <c r="T74" s="172"/>
      <c r="U74" s="172"/>
      <c r="V74" s="172"/>
      <c r="W74" s="172"/>
      <c r="X74" s="172"/>
      <c r="Y74" s="173">
        <f t="shared" si="19"/>
        <v>0</v>
      </c>
      <c r="Z74" s="172"/>
      <c r="AA74" s="172"/>
      <c r="AB74" s="172"/>
      <c r="AC74" s="172"/>
      <c r="AD74" s="172"/>
      <c r="AE74" s="172"/>
      <c r="AF74" s="173">
        <f t="shared" si="20"/>
        <v>0</v>
      </c>
      <c r="AG74" s="172"/>
      <c r="AH74" s="172"/>
      <c r="AI74" s="172"/>
      <c r="AJ74" s="172"/>
      <c r="AK74" s="172"/>
      <c r="AL74" s="172"/>
      <c r="AM74" s="173">
        <f t="shared" si="21"/>
        <v>0</v>
      </c>
      <c r="AN74" s="172"/>
      <c r="AO74" s="172"/>
      <c r="AP74" s="172"/>
      <c r="AQ74" s="172"/>
      <c r="AR74" s="172"/>
      <c r="AS74" s="172"/>
      <c r="AT74" s="173">
        <f t="shared" si="22"/>
        <v>0</v>
      </c>
      <c r="AU74" s="174">
        <f t="shared" si="23"/>
        <v>758276</v>
      </c>
      <c r="AV74" s="192" t="s">
        <v>331</v>
      </c>
      <c r="AW74" s="198">
        <v>2022</v>
      </c>
      <c r="AX74" s="198" t="s">
        <v>44</v>
      </c>
      <c r="AY74" s="199" t="s">
        <v>205</v>
      </c>
    </row>
    <row r="75" spans="1:122" s="4" customFormat="1" ht="76.5" customHeight="1" x14ac:dyDescent="0.25">
      <c r="A75" s="225" t="s">
        <v>583</v>
      </c>
      <c r="B75" s="168" t="s">
        <v>444</v>
      </c>
      <c r="C75" s="168" t="s">
        <v>145</v>
      </c>
      <c r="D75" s="200"/>
      <c r="E75" s="210"/>
      <c r="F75" s="172"/>
      <c r="G75" s="172"/>
      <c r="H75" s="172"/>
      <c r="I75" s="172"/>
      <c r="J75" s="172"/>
      <c r="K75" s="173">
        <f>E75+F75+G75+I75</f>
        <v>0</v>
      </c>
      <c r="L75" s="201">
        <v>125000</v>
      </c>
      <c r="M75" s="200"/>
      <c r="N75" s="200"/>
      <c r="O75" s="200"/>
      <c r="P75" s="200"/>
      <c r="Q75" s="200"/>
      <c r="R75" s="107">
        <f t="shared" si="18"/>
        <v>125000</v>
      </c>
      <c r="S75" s="200">
        <v>125000</v>
      </c>
      <c r="T75" s="200"/>
      <c r="U75" s="200"/>
      <c r="V75" s="200"/>
      <c r="W75" s="200"/>
      <c r="X75" s="200"/>
      <c r="Y75" s="173">
        <f t="shared" si="19"/>
        <v>125000</v>
      </c>
      <c r="Z75" s="200"/>
      <c r="AA75" s="200"/>
      <c r="AB75" s="200"/>
      <c r="AC75" s="200"/>
      <c r="AD75" s="200"/>
      <c r="AE75" s="200"/>
      <c r="AF75" s="107">
        <f t="shared" si="20"/>
        <v>0</v>
      </c>
      <c r="AG75" s="200"/>
      <c r="AH75" s="200"/>
      <c r="AI75" s="200"/>
      <c r="AJ75" s="200"/>
      <c r="AK75" s="200"/>
      <c r="AL75" s="200"/>
      <c r="AM75" s="107">
        <f t="shared" si="21"/>
        <v>0</v>
      </c>
      <c r="AN75" s="200"/>
      <c r="AO75" s="200"/>
      <c r="AP75" s="200"/>
      <c r="AQ75" s="200"/>
      <c r="AR75" s="200"/>
      <c r="AS75" s="200"/>
      <c r="AT75" s="107">
        <f t="shared" si="22"/>
        <v>0</v>
      </c>
      <c r="AU75" s="174">
        <f t="shared" si="23"/>
        <v>250000</v>
      </c>
      <c r="AV75" s="183" t="s">
        <v>445</v>
      </c>
      <c r="AW75" s="200">
        <v>2023</v>
      </c>
      <c r="AX75" s="200">
        <v>2024</v>
      </c>
      <c r="AY75" s="168" t="s">
        <v>215</v>
      </c>
    </row>
    <row r="76" spans="1:122" s="6" customFormat="1" ht="138" customHeight="1" x14ac:dyDescent="0.25">
      <c r="A76" s="225" t="s">
        <v>584</v>
      </c>
      <c r="B76" s="168" t="s">
        <v>156</v>
      </c>
      <c r="C76" s="169" t="s">
        <v>145</v>
      </c>
      <c r="D76" s="172"/>
      <c r="E76" s="191"/>
      <c r="F76" s="191"/>
      <c r="G76" s="191"/>
      <c r="H76" s="191"/>
      <c r="I76" s="191"/>
      <c r="J76" s="191"/>
      <c r="K76" s="173">
        <f>E76+F76+G76+I76</f>
        <v>0</v>
      </c>
      <c r="L76" s="191"/>
      <c r="M76" s="191"/>
      <c r="N76" s="191"/>
      <c r="O76" s="191"/>
      <c r="P76" s="191"/>
      <c r="Q76" s="191"/>
      <c r="R76" s="173">
        <f t="shared" si="18"/>
        <v>0</v>
      </c>
      <c r="S76" s="191">
        <v>155000</v>
      </c>
      <c r="T76" s="191"/>
      <c r="U76" s="191"/>
      <c r="V76" s="191"/>
      <c r="W76" s="191"/>
      <c r="X76" s="191"/>
      <c r="Y76" s="173">
        <f t="shared" si="19"/>
        <v>155000</v>
      </c>
      <c r="Z76" s="191">
        <v>170000</v>
      </c>
      <c r="AA76" s="172"/>
      <c r="AB76" s="172"/>
      <c r="AC76" s="172"/>
      <c r="AD76" s="172"/>
      <c r="AE76" s="172"/>
      <c r="AF76" s="107">
        <f t="shared" si="20"/>
        <v>170000</v>
      </c>
      <c r="AG76" s="172"/>
      <c r="AH76" s="172"/>
      <c r="AI76" s="172"/>
      <c r="AJ76" s="172"/>
      <c r="AK76" s="172"/>
      <c r="AL76" s="172"/>
      <c r="AM76" s="173">
        <f t="shared" si="21"/>
        <v>0</v>
      </c>
      <c r="AN76" s="172"/>
      <c r="AO76" s="172"/>
      <c r="AP76" s="172"/>
      <c r="AQ76" s="172"/>
      <c r="AR76" s="172"/>
      <c r="AS76" s="172"/>
      <c r="AT76" s="173">
        <f t="shared" si="22"/>
        <v>0</v>
      </c>
      <c r="AU76" s="174">
        <f t="shared" si="23"/>
        <v>325000</v>
      </c>
      <c r="AV76" s="192" t="s">
        <v>351</v>
      </c>
      <c r="AW76" s="193">
        <v>2024</v>
      </c>
      <c r="AX76" s="193">
        <v>2025</v>
      </c>
      <c r="AY76" s="194" t="s">
        <v>210</v>
      </c>
    </row>
    <row r="77" spans="1:122" ht="44.25" customHeight="1" x14ac:dyDescent="0.25">
      <c r="A77" s="226" t="s">
        <v>585</v>
      </c>
      <c r="B77" s="109" t="s">
        <v>360</v>
      </c>
      <c r="C77" s="106" t="s">
        <v>145</v>
      </c>
      <c r="D77" s="108"/>
      <c r="E77" s="176"/>
      <c r="F77" s="108"/>
      <c r="G77" s="108"/>
      <c r="H77" s="108"/>
      <c r="I77" s="108"/>
      <c r="J77" s="108"/>
      <c r="K77" s="173">
        <f>E77+F77+G77+I77</f>
        <v>0</v>
      </c>
      <c r="L77" s="108">
        <v>50000</v>
      </c>
      <c r="M77" s="108"/>
      <c r="N77" s="108"/>
      <c r="O77" s="108"/>
      <c r="P77" s="108"/>
      <c r="Q77" s="108"/>
      <c r="R77" s="173">
        <f t="shared" si="18"/>
        <v>50000</v>
      </c>
      <c r="S77" s="108"/>
      <c r="T77" s="108"/>
      <c r="U77" s="108"/>
      <c r="V77" s="108"/>
      <c r="W77" s="108"/>
      <c r="X77" s="108"/>
      <c r="Y77" s="173">
        <f t="shared" si="19"/>
        <v>0</v>
      </c>
      <c r="Z77" s="108"/>
      <c r="AA77" s="108"/>
      <c r="AB77" s="108"/>
      <c r="AC77" s="108"/>
      <c r="AD77" s="108"/>
      <c r="AE77" s="108"/>
      <c r="AF77" s="173">
        <f t="shared" si="20"/>
        <v>0</v>
      </c>
      <c r="AG77" s="108"/>
      <c r="AH77" s="108"/>
      <c r="AI77" s="108"/>
      <c r="AJ77" s="108"/>
      <c r="AK77" s="108"/>
      <c r="AL77" s="108"/>
      <c r="AM77" s="173">
        <f t="shared" si="21"/>
        <v>0</v>
      </c>
      <c r="AN77" s="108"/>
      <c r="AO77" s="108"/>
      <c r="AP77" s="108"/>
      <c r="AQ77" s="108"/>
      <c r="AR77" s="108"/>
      <c r="AS77" s="108"/>
      <c r="AT77" s="173">
        <f t="shared" si="22"/>
        <v>0</v>
      </c>
      <c r="AU77" s="174">
        <f t="shared" si="23"/>
        <v>50000</v>
      </c>
      <c r="AV77" s="177" t="s">
        <v>361</v>
      </c>
      <c r="AW77" s="108">
        <v>2023</v>
      </c>
      <c r="AX77" s="108">
        <v>2023</v>
      </c>
      <c r="AY77" s="178" t="s">
        <v>111</v>
      </c>
    </row>
    <row r="78" spans="1:122" ht="50.25" customHeight="1" x14ac:dyDescent="0.25">
      <c r="A78" s="225" t="s">
        <v>586</v>
      </c>
      <c r="B78" s="109" t="s">
        <v>733</v>
      </c>
      <c r="C78" s="106" t="s">
        <v>145</v>
      </c>
      <c r="D78" s="195"/>
      <c r="E78" s="185"/>
      <c r="F78" s="185"/>
      <c r="G78" s="185"/>
      <c r="H78" s="185"/>
      <c r="I78" s="185"/>
      <c r="J78" s="185"/>
      <c r="K78" s="173">
        <f>E78+F78+G78+I78</f>
        <v>0</v>
      </c>
      <c r="L78" s="185">
        <v>50000</v>
      </c>
      <c r="M78" s="185"/>
      <c r="N78" s="185"/>
      <c r="O78" s="185"/>
      <c r="P78" s="185"/>
      <c r="Q78" s="185" t="s">
        <v>142</v>
      </c>
      <c r="R78" s="173">
        <f t="shared" si="18"/>
        <v>50000</v>
      </c>
      <c r="S78" s="108"/>
      <c r="T78" s="108"/>
      <c r="U78" s="108"/>
      <c r="V78" s="108"/>
      <c r="W78" s="108"/>
      <c r="X78" s="108"/>
      <c r="Y78" s="173">
        <f t="shared" si="19"/>
        <v>0</v>
      </c>
      <c r="Z78" s="108"/>
      <c r="AA78" s="108"/>
      <c r="AB78" s="108"/>
      <c r="AC78" s="108"/>
      <c r="AD78" s="108"/>
      <c r="AE78" s="108"/>
      <c r="AF78" s="173">
        <f t="shared" si="20"/>
        <v>0</v>
      </c>
      <c r="AG78" s="108"/>
      <c r="AH78" s="108"/>
      <c r="AI78" s="108"/>
      <c r="AJ78" s="108"/>
      <c r="AK78" s="108"/>
      <c r="AL78" s="108"/>
      <c r="AM78" s="173">
        <f t="shared" si="21"/>
        <v>0</v>
      </c>
      <c r="AN78" s="108"/>
      <c r="AO78" s="108"/>
      <c r="AP78" s="108"/>
      <c r="AQ78" s="108"/>
      <c r="AR78" s="108"/>
      <c r="AS78" s="108"/>
      <c r="AT78" s="173">
        <f t="shared" si="22"/>
        <v>0</v>
      </c>
      <c r="AU78" s="247">
        <f t="shared" si="23"/>
        <v>50000</v>
      </c>
      <c r="AV78" s="186" t="s">
        <v>734</v>
      </c>
      <c r="AW78" s="188">
        <v>2023</v>
      </c>
      <c r="AX78" s="188">
        <v>2023</v>
      </c>
      <c r="AY78" s="187" t="s">
        <v>735</v>
      </c>
    </row>
    <row r="79" spans="1:122" s="40" customFormat="1" ht="45" customHeight="1" x14ac:dyDescent="0.25">
      <c r="A79" s="179"/>
      <c r="B79" s="168"/>
      <c r="C79" s="168"/>
      <c r="D79" s="168"/>
      <c r="E79" s="168"/>
      <c r="F79" s="168"/>
      <c r="G79" s="168"/>
      <c r="H79" s="168"/>
      <c r="I79" s="168"/>
      <c r="J79" s="168"/>
      <c r="K79" s="180"/>
      <c r="L79" s="181"/>
      <c r="M79" s="168"/>
      <c r="N79" s="168"/>
      <c r="O79" s="168"/>
      <c r="P79" s="168"/>
      <c r="Q79" s="168"/>
      <c r="R79" s="180"/>
      <c r="S79" s="168"/>
      <c r="T79" s="168"/>
      <c r="U79" s="168"/>
      <c r="V79" s="168"/>
      <c r="W79" s="168"/>
      <c r="X79" s="168"/>
      <c r="Y79" s="180"/>
      <c r="Z79" s="168"/>
      <c r="AA79" s="168"/>
      <c r="AB79" s="168"/>
      <c r="AC79" s="168"/>
      <c r="AD79" s="168"/>
      <c r="AE79" s="168"/>
      <c r="AF79" s="180"/>
      <c r="AG79" s="168"/>
      <c r="AH79" s="168"/>
      <c r="AI79" s="168"/>
      <c r="AJ79" s="168"/>
      <c r="AK79" s="168"/>
      <c r="AL79" s="168"/>
      <c r="AM79" s="180"/>
      <c r="AN79" s="168"/>
      <c r="AO79" s="168"/>
      <c r="AP79" s="168"/>
      <c r="AQ79" s="168"/>
      <c r="AR79" s="168"/>
      <c r="AS79" s="168"/>
      <c r="AT79" s="180"/>
      <c r="AU79" s="182"/>
      <c r="AV79" s="183"/>
      <c r="AW79" s="168"/>
      <c r="AX79" s="184"/>
      <c r="AY79" s="168"/>
    </row>
    <row r="80" spans="1:122" s="59" customFormat="1" ht="31.5" customHeight="1" x14ac:dyDescent="0.25">
      <c r="A80" s="312" t="s">
        <v>587</v>
      </c>
      <c r="B80" s="311"/>
      <c r="C80" s="311"/>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row>
    <row r="81" spans="1:122" s="40" customFormat="1" ht="45" customHeight="1" x14ac:dyDescent="0.25">
      <c r="A81" s="179" t="s">
        <v>588</v>
      </c>
      <c r="B81" s="168"/>
      <c r="C81" s="168"/>
      <c r="D81" s="168"/>
      <c r="E81" s="168"/>
      <c r="F81" s="168"/>
      <c r="G81" s="168"/>
      <c r="H81" s="168"/>
      <c r="I81" s="168"/>
      <c r="J81" s="168"/>
      <c r="K81" s="173">
        <f>E81+F81+G81+I81</f>
        <v>0</v>
      </c>
      <c r="L81" s="181"/>
      <c r="M81" s="168"/>
      <c r="N81" s="168"/>
      <c r="O81" s="168"/>
      <c r="P81" s="168"/>
      <c r="Q81" s="168"/>
      <c r="R81" s="173">
        <f>L81+M81+N81+P81</f>
        <v>0</v>
      </c>
      <c r="S81" s="172"/>
      <c r="T81" s="172"/>
      <c r="U81" s="172"/>
      <c r="V81" s="172"/>
      <c r="W81" s="172"/>
      <c r="X81" s="172"/>
      <c r="Y81" s="173">
        <f>S81+T81+U81+W81</f>
        <v>0</v>
      </c>
      <c r="Z81" s="172"/>
      <c r="AA81" s="172"/>
      <c r="AB81" s="172"/>
      <c r="AC81" s="172"/>
      <c r="AD81" s="172"/>
      <c r="AE81" s="172"/>
      <c r="AF81" s="173">
        <f>Z81+AA81+AB81+AD81</f>
        <v>0</v>
      </c>
      <c r="AG81" s="172"/>
      <c r="AH81" s="172"/>
      <c r="AI81" s="172"/>
      <c r="AJ81" s="172"/>
      <c r="AK81" s="172"/>
      <c r="AL81" s="172"/>
      <c r="AM81" s="173">
        <f>AG81+AH81+AI81+AK81</f>
        <v>0</v>
      </c>
      <c r="AN81" s="172"/>
      <c r="AO81" s="172"/>
      <c r="AP81" s="172"/>
      <c r="AQ81" s="172"/>
      <c r="AR81" s="172"/>
      <c r="AS81" s="172"/>
      <c r="AT81" s="173">
        <f>AN81+AO81+AP81+AR81</f>
        <v>0</v>
      </c>
      <c r="AU81" s="202">
        <f>AT81+AM81+AF81+Y81+R81+K81</f>
        <v>0</v>
      </c>
      <c r="AV81" s="183"/>
      <c r="AW81" s="168"/>
      <c r="AX81" s="184"/>
      <c r="AY81" s="168"/>
    </row>
    <row r="82" spans="1:122" s="139" customFormat="1" ht="27.75" customHeight="1" x14ac:dyDescent="0.25">
      <c r="A82" s="337" t="s">
        <v>589</v>
      </c>
      <c r="B82" s="340"/>
      <c r="C82" s="340"/>
      <c r="D82" s="340"/>
      <c r="E82" s="203">
        <f>SUM(E84:E88,E90:E109,E111,E113,E115)</f>
        <v>1081660.3599999999</v>
      </c>
      <c r="F82" s="203">
        <f>SUM(F84:F88,F90:F109,F111,F113,F115)</f>
        <v>0</v>
      </c>
      <c r="G82" s="203">
        <f>SUM(G84:G88,G90:G109,G111,G113,G115)</f>
        <v>0</v>
      </c>
      <c r="H82" s="203"/>
      <c r="I82" s="203">
        <f>SUM(I84:I88,I90:I109,I111,I113,I115)</f>
        <v>555422.85</v>
      </c>
      <c r="J82" s="203"/>
      <c r="K82" s="203">
        <f>SUM(K84:K88,K90:K109,K111,K113,K115)</f>
        <v>1637083.21</v>
      </c>
      <c r="L82" s="203">
        <f>SUM(L84:L88,L90:L109,L111,L113,L115)</f>
        <v>3179175.69</v>
      </c>
      <c r="M82" s="203">
        <f>SUM(M84:M88,M90:M109,M111,M113,M115)</f>
        <v>0</v>
      </c>
      <c r="N82" s="203">
        <f>SUM(N84:N88,N90:N109,N111,N113,N115)</f>
        <v>0</v>
      </c>
      <c r="O82" s="203"/>
      <c r="P82" s="203">
        <f t="shared" ref="P82:U82" si="24">SUM(P84:P88,P90:P109,P111,P113,P115)</f>
        <v>119900.77</v>
      </c>
      <c r="Q82" s="203">
        <f t="shared" si="24"/>
        <v>0</v>
      </c>
      <c r="R82" s="203">
        <f t="shared" si="24"/>
        <v>3299076.46</v>
      </c>
      <c r="S82" s="203">
        <f t="shared" si="24"/>
        <v>385000</v>
      </c>
      <c r="T82" s="203">
        <f t="shared" si="24"/>
        <v>0</v>
      </c>
      <c r="U82" s="203">
        <f t="shared" si="24"/>
        <v>0</v>
      </c>
      <c r="V82" s="203"/>
      <c r="W82" s="203">
        <f>SUM(W84:W88,W90:W109,W111,W113,W115)</f>
        <v>0</v>
      </c>
      <c r="X82" s="203"/>
      <c r="Y82" s="203">
        <f>SUM(Y84:Y88,Y90:Y109,Y111,Y113,Y115)</f>
        <v>385000</v>
      </c>
      <c r="Z82" s="203">
        <f>SUM(Z84:Z88,Z90:Z109,Z111,Z113,Z115)</f>
        <v>60000</v>
      </c>
      <c r="AA82" s="203">
        <f>SUM(AA84:AA88,AA90:AA109,AA111,AA113,AA115)</f>
        <v>0</v>
      </c>
      <c r="AB82" s="203">
        <f>SUM(AB84:AB88,AB90:AB109,AB111,AB113,AB115)</f>
        <v>0</v>
      </c>
      <c r="AC82" s="203"/>
      <c r="AD82" s="203">
        <f>SUM(AD84:AD88,AD90:AD109,AD111,AD113,AD115)</f>
        <v>0</v>
      </c>
      <c r="AE82" s="203"/>
      <c r="AF82" s="203">
        <f>SUM(AF84:AF88,AF90:AF109,AF111,AF113,AF115)</f>
        <v>60000</v>
      </c>
      <c r="AG82" s="203">
        <f>SUM(AG84:AG88,AG90:AG109,AG111,AG113,AG115)</f>
        <v>765000</v>
      </c>
      <c r="AH82" s="203">
        <f>SUM(AH84:AH88,AH90:AH109,AH111,AH113,AH115)</f>
        <v>0</v>
      </c>
      <c r="AI82" s="203">
        <f>SUM(AI84:AI88,AI90:AI109,AI111,AI113,AI115)</f>
        <v>0</v>
      </c>
      <c r="AJ82" s="203"/>
      <c r="AK82" s="203">
        <f>SUM(AK84:AK88,AK90:AK109,AK111,AK113,AK115)</f>
        <v>0</v>
      </c>
      <c r="AL82" s="203"/>
      <c r="AM82" s="203">
        <f>SUM(AM84:AM88,AM90:AM109,AM111,AM113,AM115)</f>
        <v>765000</v>
      </c>
      <c r="AN82" s="203">
        <f>SUM(AN84:AN88,AN90:AN109,AN111,AN113,AN115)</f>
        <v>280000</v>
      </c>
      <c r="AO82" s="203">
        <f>SUM(AO84:AO88,AO90:AO109,AO111,AO113,AO115)</f>
        <v>0</v>
      </c>
      <c r="AP82" s="203">
        <f>SUM(AP84:AP88,AP90:AP109,AP111,AP113,AP115)</f>
        <v>0</v>
      </c>
      <c r="AQ82" s="203"/>
      <c r="AR82" s="203">
        <f>SUM(AR84:AR88,AR90:AR109,AR111,AR113,AR115)</f>
        <v>0</v>
      </c>
      <c r="AS82" s="203"/>
      <c r="AT82" s="203">
        <f>SUM(AT84:AT88,AT90:AT109,AT111,AT113,AT115)</f>
        <v>280000</v>
      </c>
      <c r="AU82" s="203">
        <f>SUM(AU84:AU88,AU90:AU109,AU111,AU113,AU115)</f>
        <v>6366159.6699999999</v>
      </c>
      <c r="AV82" s="204"/>
      <c r="AW82" s="204"/>
      <c r="AX82" s="204"/>
      <c r="AY82" s="204"/>
    </row>
    <row r="83" spans="1:122" s="59" customFormat="1" ht="31.5" customHeight="1" x14ac:dyDescent="0.25">
      <c r="A83" s="312" t="s">
        <v>835</v>
      </c>
      <c r="B83" s="311"/>
      <c r="C83" s="311"/>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row>
    <row r="84" spans="1:122" s="8" customFormat="1" ht="201" customHeight="1" x14ac:dyDescent="0.25">
      <c r="A84" s="225" t="s">
        <v>590</v>
      </c>
      <c r="B84" s="168" t="s">
        <v>64</v>
      </c>
      <c r="C84" s="169" t="s">
        <v>145</v>
      </c>
      <c r="D84" s="172"/>
      <c r="E84" s="201">
        <v>533744</v>
      </c>
      <c r="F84" s="172"/>
      <c r="G84" s="172"/>
      <c r="H84" s="172"/>
      <c r="I84" s="205">
        <v>114750</v>
      </c>
      <c r="J84" s="169" t="s">
        <v>65</v>
      </c>
      <c r="K84" s="173">
        <f>E84+F84+G84+I84</f>
        <v>648494</v>
      </c>
      <c r="L84" s="172"/>
      <c r="M84" s="172"/>
      <c r="N84" s="172"/>
      <c r="O84" s="172"/>
      <c r="P84" s="172"/>
      <c r="Q84" s="172"/>
      <c r="R84" s="173">
        <f>L84+M84+N84+P84</f>
        <v>0</v>
      </c>
      <c r="S84" s="172"/>
      <c r="T84" s="172"/>
      <c r="U84" s="172"/>
      <c r="V84" s="172"/>
      <c r="W84" s="172"/>
      <c r="X84" s="172"/>
      <c r="Y84" s="173">
        <f>S84+T84+U84+W84</f>
        <v>0</v>
      </c>
      <c r="Z84" s="172"/>
      <c r="AA84" s="172"/>
      <c r="AB84" s="172"/>
      <c r="AC84" s="172"/>
      <c r="AD84" s="172"/>
      <c r="AE84" s="172"/>
      <c r="AF84" s="173">
        <f>Z84+AA84+AB84+AD84</f>
        <v>0</v>
      </c>
      <c r="AG84" s="172"/>
      <c r="AH84" s="172"/>
      <c r="AI84" s="172"/>
      <c r="AJ84" s="172"/>
      <c r="AK84" s="172"/>
      <c r="AL84" s="172"/>
      <c r="AM84" s="173">
        <f>AG84+AH84+AI84+AK84</f>
        <v>0</v>
      </c>
      <c r="AN84" s="172"/>
      <c r="AO84" s="172"/>
      <c r="AP84" s="172"/>
      <c r="AQ84" s="172"/>
      <c r="AR84" s="172"/>
      <c r="AS84" s="172"/>
      <c r="AT84" s="173">
        <f>AN84+AO84+AP84+AR84</f>
        <v>0</v>
      </c>
      <c r="AU84" s="174">
        <f>AT84+AM84+AF84+Y84+R84+K84</f>
        <v>648494</v>
      </c>
      <c r="AV84" s="206" t="s">
        <v>407</v>
      </c>
      <c r="AW84" s="172">
        <v>2022</v>
      </c>
      <c r="AX84" s="172">
        <v>2022</v>
      </c>
      <c r="AY84" s="207" t="s">
        <v>111</v>
      </c>
    </row>
    <row r="85" spans="1:122" s="233" customFormat="1" ht="177.75" customHeight="1" x14ac:dyDescent="0.25">
      <c r="A85" s="226" t="s">
        <v>591</v>
      </c>
      <c r="B85" s="168" t="s">
        <v>66</v>
      </c>
      <c r="C85" s="168" t="s">
        <v>145</v>
      </c>
      <c r="D85" s="200"/>
      <c r="E85" s="200"/>
      <c r="F85" s="200"/>
      <c r="G85" s="200"/>
      <c r="H85" s="200"/>
      <c r="I85" s="200">
        <v>218000</v>
      </c>
      <c r="J85" s="200"/>
      <c r="K85" s="107">
        <f>E85+F85+G85+I85</f>
        <v>218000</v>
      </c>
      <c r="L85" s="200">
        <v>2000000</v>
      </c>
      <c r="M85" s="200"/>
      <c r="N85" s="200"/>
      <c r="O85" s="200"/>
      <c r="P85" s="200"/>
      <c r="Q85" s="200"/>
      <c r="R85" s="107">
        <f>L85+M85+N85+P85</f>
        <v>2000000</v>
      </c>
      <c r="S85" s="200"/>
      <c r="T85" s="200"/>
      <c r="U85" s="200"/>
      <c r="V85" s="200"/>
      <c r="W85" s="200"/>
      <c r="X85" s="200"/>
      <c r="Y85" s="107">
        <f>S85+T85+U85+W85</f>
        <v>0</v>
      </c>
      <c r="Z85" s="200"/>
      <c r="AA85" s="200"/>
      <c r="AB85" s="200"/>
      <c r="AC85" s="200"/>
      <c r="AD85" s="200"/>
      <c r="AE85" s="200"/>
      <c r="AF85" s="107">
        <f>Z85+AA85+AB85+AD85</f>
        <v>0</v>
      </c>
      <c r="AG85" s="200"/>
      <c r="AH85" s="200"/>
      <c r="AI85" s="200"/>
      <c r="AJ85" s="200"/>
      <c r="AK85" s="200"/>
      <c r="AL85" s="200"/>
      <c r="AM85" s="107">
        <f>AG85+AH85+AI85+AK85</f>
        <v>0</v>
      </c>
      <c r="AN85" s="200"/>
      <c r="AO85" s="200"/>
      <c r="AP85" s="200"/>
      <c r="AQ85" s="200"/>
      <c r="AR85" s="200"/>
      <c r="AS85" s="200"/>
      <c r="AT85" s="107">
        <f>AN85+AO85+AP85+AR85</f>
        <v>0</v>
      </c>
      <c r="AU85" s="232">
        <f>AT85+AM85+AF85+Y85+R85+K85</f>
        <v>2218000</v>
      </c>
      <c r="AV85" s="183" t="s">
        <v>67</v>
      </c>
      <c r="AW85" s="200">
        <v>2022</v>
      </c>
      <c r="AX85" s="200">
        <v>2025</v>
      </c>
      <c r="AY85" s="216" t="s">
        <v>111</v>
      </c>
    </row>
    <row r="86" spans="1:122" s="233" customFormat="1" ht="386.25" customHeight="1" x14ac:dyDescent="0.25">
      <c r="A86" s="226" t="s">
        <v>592</v>
      </c>
      <c r="B86" s="208" t="s">
        <v>110</v>
      </c>
      <c r="C86" s="168" t="s">
        <v>145</v>
      </c>
      <c r="D86" s="200"/>
      <c r="F86" s="200"/>
      <c r="G86" s="200"/>
      <c r="H86" s="200"/>
      <c r="I86" s="200"/>
      <c r="J86" s="200"/>
      <c r="K86" s="107">
        <f>E86+F86+G86+I86</f>
        <v>0</v>
      </c>
      <c r="L86" s="265">
        <v>150000</v>
      </c>
      <c r="M86" s="200"/>
      <c r="N86" s="200"/>
      <c r="O86" s="200"/>
      <c r="P86" s="200"/>
      <c r="Q86" s="200"/>
      <c r="R86" s="107">
        <f>L86+M86+N86+P86</f>
        <v>150000</v>
      </c>
      <c r="S86" s="200"/>
      <c r="T86" s="200"/>
      <c r="U86" s="200"/>
      <c r="V86" s="200"/>
      <c r="W86" s="200"/>
      <c r="X86" s="200"/>
      <c r="Y86" s="107">
        <f>S86+T86+U86+W86</f>
        <v>0</v>
      </c>
      <c r="Z86" s="200"/>
      <c r="AA86" s="200"/>
      <c r="AB86" s="200"/>
      <c r="AC86" s="200"/>
      <c r="AD86" s="200"/>
      <c r="AE86" s="200"/>
      <c r="AF86" s="107">
        <f>Z86+AA86+AB86+AD86</f>
        <v>0</v>
      </c>
      <c r="AG86" s="200"/>
      <c r="AH86" s="200"/>
      <c r="AI86" s="200"/>
      <c r="AJ86" s="200"/>
      <c r="AK86" s="200"/>
      <c r="AL86" s="200"/>
      <c r="AM86" s="107">
        <f>AG86+AH86+AI86+AK86</f>
        <v>0</v>
      </c>
      <c r="AN86" s="200"/>
      <c r="AO86" s="200"/>
      <c r="AP86" s="200"/>
      <c r="AQ86" s="200"/>
      <c r="AR86" s="200"/>
      <c r="AS86" s="200"/>
      <c r="AT86" s="107">
        <f>AN86+AO86+AP86+AR86</f>
        <v>0</v>
      </c>
      <c r="AU86" s="232">
        <f>AT86+AM86+AF86+Y86+R86+K86</f>
        <v>150000</v>
      </c>
      <c r="AV86" s="234" t="s">
        <v>672</v>
      </c>
      <c r="AW86" s="200">
        <v>2022</v>
      </c>
      <c r="AX86" s="200">
        <v>2023</v>
      </c>
      <c r="AY86" s="216" t="s">
        <v>111</v>
      </c>
    </row>
    <row r="87" spans="1:122" s="8" customFormat="1" ht="269.25" customHeight="1" x14ac:dyDescent="0.25">
      <c r="A87" s="225" t="s">
        <v>593</v>
      </c>
      <c r="B87" s="208" t="s">
        <v>267</v>
      </c>
      <c r="C87" s="169" t="s">
        <v>145</v>
      </c>
      <c r="D87" s="172"/>
      <c r="E87" s="172">
        <v>45461.36</v>
      </c>
      <c r="F87" s="172"/>
      <c r="G87" s="172"/>
      <c r="H87" s="172"/>
      <c r="I87" s="169">
        <v>222672.85</v>
      </c>
      <c r="J87" s="169" t="s">
        <v>65</v>
      </c>
      <c r="K87" s="180">
        <f>E87+F87+G87+I87</f>
        <v>268134.21000000002</v>
      </c>
      <c r="L87" s="169">
        <v>24479.19</v>
      </c>
      <c r="M87" s="169"/>
      <c r="N87" s="169"/>
      <c r="O87" s="169"/>
      <c r="P87" s="169">
        <v>119900.77</v>
      </c>
      <c r="Q87" s="169" t="s">
        <v>65</v>
      </c>
      <c r="R87" s="173">
        <f>L87+M87+N87+P87</f>
        <v>144379.96</v>
      </c>
      <c r="S87" s="172"/>
      <c r="T87" s="172"/>
      <c r="U87" s="172"/>
      <c r="V87" s="172"/>
      <c r="W87" s="172"/>
      <c r="X87" s="172"/>
      <c r="Y87" s="173">
        <f>S87+T87+U87+W87</f>
        <v>0</v>
      </c>
      <c r="Z87" s="172"/>
      <c r="AA87" s="172"/>
      <c r="AB87" s="172"/>
      <c r="AC87" s="172"/>
      <c r="AD87" s="172"/>
      <c r="AE87" s="172"/>
      <c r="AF87" s="173">
        <f>Z87+AA87+AB87+AD87</f>
        <v>0</v>
      </c>
      <c r="AG87" s="172"/>
      <c r="AH87" s="172"/>
      <c r="AI87" s="172"/>
      <c r="AJ87" s="172"/>
      <c r="AK87" s="172"/>
      <c r="AL87" s="172"/>
      <c r="AM87" s="173">
        <f>AG87+AH87+AI87+AK87</f>
        <v>0</v>
      </c>
      <c r="AN87" s="172"/>
      <c r="AO87" s="172"/>
      <c r="AP87" s="172"/>
      <c r="AQ87" s="172"/>
      <c r="AR87" s="172"/>
      <c r="AS87" s="172"/>
      <c r="AT87" s="173">
        <f>AN87+AO87+AP87+AR87</f>
        <v>0</v>
      </c>
      <c r="AU87" s="174">
        <f>AT87+AM87+AF87+Y87+R87+K87</f>
        <v>412514.17000000004</v>
      </c>
      <c r="AV87" s="209" t="s">
        <v>302</v>
      </c>
      <c r="AW87" s="172">
        <v>2022</v>
      </c>
      <c r="AX87" s="172">
        <v>2023</v>
      </c>
      <c r="AY87" s="207" t="s">
        <v>266</v>
      </c>
    </row>
    <row r="88" spans="1:122" s="40" customFormat="1" ht="45" customHeight="1" x14ac:dyDescent="0.25">
      <c r="A88" s="179"/>
      <c r="B88" s="168"/>
      <c r="C88" s="168"/>
      <c r="D88" s="168"/>
      <c r="E88" s="168"/>
      <c r="F88" s="168"/>
      <c r="G88" s="168"/>
      <c r="H88" s="168"/>
      <c r="I88" s="168"/>
      <c r="J88" s="168"/>
      <c r="K88" s="180"/>
      <c r="L88" s="181"/>
      <c r="M88" s="168"/>
      <c r="N88" s="168"/>
      <c r="O88" s="168"/>
      <c r="P88" s="168"/>
      <c r="Q88" s="168"/>
      <c r="R88" s="180"/>
      <c r="S88" s="168"/>
      <c r="T88" s="168"/>
      <c r="U88" s="168"/>
      <c r="V88" s="168"/>
      <c r="W88" s="168"/>
      <c r="X88" s="168"/>
      <c r="Y88" s="180"/>
      <c r="Z88" s="168"/>
      <c r="AA88" s="168"/>
      <c r="AB88" s="168"/>
      <c r="AC88" s="168"/>
      <c r="AD88" s="168"/>
      <c r="AE88" s="168"/>
      <c r="AF88" s="180"/>
      <c r="AG88" s="168"/>
      <c r="AH88" s="168"/>
      <c r="AI88" s="168"/>
      <c r="AJ88" s="168"/>
      <c r="AK88" s="168"/>
      <c r="AL88" s="168"/>
      <c r="AM88" s="180"/>
      <c r="AN88" s="168"/>
      <c r="AO88" s="168"/>
      <c r="AP88" s="168"/>
      <c r="AQ88" s="168"/>
      <c r="AR88" s="168"/>
      <c r="AS88" s="168"/>
      <c r="AT88" s="180"/>
      <c r="AU88" s="182"/>
      <c r="AV88" s="183"/>
      <c r="AW88" s="168"/>
      <c r="AX88" s="184"/>
      <c r="AY88" s="168"/>
    </row>
    <row r="89" spans="1:122" s="59" customFormat="1" ht="31.5" customHeight="1" x14ac:dyDescent="0.25">
      <c r="A89" s="312" t="s">
        <v>836</v>
      </c>
      <c r="B89" s="311"/>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311"/>
      <c r="AP89" s="311"/>
      <c r="AQ89" s="311"/>
      <c r="AR89" s="311"/>
      <c r="AS89" s="311"/>
      <c r="AT89" s="311"/>
      <c r="AU89" s="311"/>
      <c r="AV89" s="311"/>
      <c r="AW89" s="311"/>
      <c r="AX89" s="311"/>
      <c r="AY89" s="311"/>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row>
    <row r="90" spans="1:122" s="6" customFormat="1" ht="84.95" customHeight="1" x14ac:dyDescent="0.25">
      <c r="A90" s="225" t="s">
        <v>594</v>
      </c>
      <c r="B90" s="168" t="s">
        <v>166</v>
      </c>
      <c r="C90" s="169" t="s">
        <v>145</v>
      </c>
      <c r="D90" s="172"/>
      <c r="E90" s="196">
        <v>200000</v>
      </c>
      <c r="F90" s="172"/>
      <c r="G90" s="172"/>
      <c r="H90" s="172"/>
      <c r="I90" s="172"/>
      <c r="J90" s="172"/>
      <c r="K90" s="173">
        <f t="shared" ref="K90:K108" si="25">E90+F90+G90+I90</f>
        <v>200000</v>
      </c>
      <c r="L90" s="196">
        <v>200000</v>
      </c>
      <c r="M90" s="172"/>
      <c r="N90" s="172"/>
      <c r="O90" s="172"/>
      <c r="P90" s="172"/>
      <c r="Q90" s="172"/>
      <c r="R90" s="173">
        <f t="shared" ref="R90:R108" si="26">L90+M90+N90+P90</f>
        <v>200000</v>
      </c>
      <c r="S90" s="172"/>
      <c r="T90" s="172"/>
      <c r="U90" s="172"/>
      <c r="V90" s="172"/>
      <c r="W90" s="172"/>
      <c r="X90" s="172"/>
      <c r="Y90" s="173">
        <f t="shared" ref="Y90:Y108" si="27">S90+T90+U90+W90</f>
        <v>0</v>
      </c>
      <c r="Z90" s="172"/>
      <c r="AA90" s="172"/>
      <c r="AB90" s="172"/>
      <c r="AC90" s="172"/>
      <c r="AD90" s="172"/>
      <c r="AE90" s="172"/>
      <c r="AF90" s="173">
        <f t="shared" ref="AF90:AF108" si="28">Z90+AA90+AB90+AD90</f>
        <v>0</v>
      </c>
      <c r="AG90" s="172"/>
      <c r="AH90" s="172"/>
      <c r="AI90" s="172"/>
      <c r="AJ90" s="172"/>
      <c r="AK90" s="172"/>
      <c r="AL90" s="172"/>
      <c r="AM90" s="173">
        <f t="shared" ref="AM90:AM108" si="29">AG90+AH90+AI90+AK90</f>
        <v>0</v>
      </c>
      <c r="AN90" s="172"/>
      <c r="AO90" s="172"/>
      <c r="AP90" s="172"/>
      <c r="AQ90" s="172"/>
      <c r="AR90" s="172"/>
      <c r="AS90" s="172"/>
      <c r="AT90" s="173">
        <f t="shared" ref="AT90:AT108" si="30">AN90+AO90+AP90+AR90</f>
        <v>0</v>
      </c>
      <c r="AU90" s="174">
        <f t="shared" ref="AU90:AU100" si="31">AT90+AM90+AF90+Y90+R90+K90</f>
        <v>400000</v>
      </c>
      <c r="AV90" s="175" t="s">
        <v>167</v>
      </c>
      <c r="AW90" s="172">
        <v>2022</v>
      </c>
      <c r="AX90" s="172">
        <v>2027</v>
      </c>
      <c r="AY90" s="169" t="s">
        <v>218</v>
      </c>
    </row>
    <row r="91" spans="1:122" s="6" customFormat="1" ht="132" customHeight="1" x14ac:dyDescent="0.25">
      <c r="A91" s="225" t="s">
        <v>595</v>
      </c>
      <c r="B91" s="168" t="s">
        <v>443</v>
      </c>
      <c r="C91" s="169" t="s">
        <v>145</v>
      </c>
      <c r="D91" s="172"/>
      <c r="E91" s="196">
        <v>50000</v>
      </c>
      <c r="F91" s="172"/>
      <c r="G91" s="172"/>
      <c r="H91" s="172"/>
      <c r="I91" s="172"/>
      <c r="J91" s="172"/>
      <c r="K91" s="173">
        <f t="shared" si="25"/>
        <v>50000</v>
      </c>
      <c r="L91" s="196">
        <v>50000</v>
      </c>
      <c r="M91" s="172"/>
      <c r="N91" s="172"/>
      <c r="O91" s="172"/>
      <c r="P91" s="172"/>
      <c r="Q91" s="172"/>
      <c r="R91" s="173">
        <f t="shared" si="26"/>
        <v>50000</v>
      </c>
      <c r="S91" s="172"/>
      <c r="T91" s="172"/>
      <c r="U91" s="172"/>
      <c r="V91" s="172"/>
      <c r="W91" s="172"/>
      <c r="X91" s="172"/>
      <c r="Y91" s="173">
        <f t="shared" si="27"/>
        <v>0</v>
      </c>
      <c r="Z91" s="172"/>
      <c r="AA91" s="172"/>
      <c r="AB91" s="172"/>
      <c r="AC91" s="172"/>
      <c r="AD91" s="172"/>
      <c r="AE91" s="172"/>
      <c r="AF91" s="173">
        <f t="shared" si="28"/>
        <v>0</v>
      </c>
      <c r="AG91" s="172"/>
      <c r="AH91" s="172"/>
      <c r="AI91" s="172"/>
      <c r="AJ91" s="172"/>
      <c r="AK91" s="172"/>
      <c r="AL91" s="172"/>
      <c r="AM91" s="173">
        <f t="shared" si="29"/>
        <v>0</v>
      </c>
      <c r="AN91" s="172"/>
      <c r="AO91" s="172"/>
      <c r="AP91" s="172"/>
      <c r="AQ91" s="172"/>
      <c r="AR91" s="172"/>
      <c r="AS91" s="172"/>
      <c r="AT91" s="173">
        <f t="shared" si="30"/>
        <v>0</v>
      </c>
      <c r="AU91" s="174">
        <f t="shared" si="31"/>
        <v>100000</v>
      </c>
      <c r="AV91" s="175" t="s">
        <v>168</v>
      </c>
      <c r="AW91" s="172">
        <v>2022</v>
      </c>
      <c r="AX91" s="172">
        <v>2027</v>
      </c>
      <c r="AY91" s="169" t="s">
        <v>219</v>
      </c>
    </row>
    <row r="92" spans="1:122" s="6" customFormat="1" ht="135" customHeight="1" x14ac:dyDescent="0.25">
      <c r="A92" s="225" t="s">
        <v>757</v>
      </c>
      <c r="B92" s="168" t="s">
        <v>384</v>
      </c>
      <c r="C92" s="169" t="s">
        <v>145</v>
      </c>
      <c r="D92" s="172"/>
      <c r="E92" s="210"/>
      <c r="F92" s="172"/>
      <c r="G92" s="172"/>
      <c r="H92" s="172"/>
      <c r="I92" s="172"/>
      <c r="J92" s="172"/>
      <c r="K92" s="173">
        <f t="shared" si="25"/>
        <v>0</v>
      </c>
      <c r="L92" s="172">
        <v>50000</v>
      </c>
      <c r="M92" s="172"/>
      <c r="N92" s="172"/>
      <c r="O92" s="172"/>
      <c r="P92" s="172"/>
      <c r="Q92" s="172"/>
      <c r="R92" s="173">
        <f t="shared" si="26"/>
        <v>50000</v>
      </c>
      <c r="S92" s="172"/>
      <c r="T92" s="172"/>
      <c r="U92" s="172"/>
      <c r="V92" s="172"/>
      <c r="W92" s="172"/>
      <c r="X92" s="172"/>
      <c r="Y92" s="173">
        <f t="shared" si="27"/>
        <v>0</v>
      </c>
      <c r="Z92" s="172"/>
      <c r="AA92" s="172"/>
      <c r="AB92" s="172"/>
      <c r="AC92" s="172"/>
      <c r="AD92" s="172"/>
      <c r="AE92" s="172"/>
      <c r="AF92" s="173">
        <f t="shared" si="28"/>
        <v>0</v>
      </c>
      <c r="AG92" s="172"/>
      <c r="AH92" s="172"/>
      <c r="AI92" s="172"/>
      <c r="AJ92" s="172"/>
      <c r="AK92" s="172"/>
      <c r="AL92" s="172"/>
      <c r="AM92" s="173">
        <f t="shared" si="29"/>
        <v>0</v>
      </c>
      <c r="AN92" s="172"/>
      <c r="AO92" s="172"/>
      <c r="AP92" s="172"/>
      <c r="AQ92" s="172"/>
      <c r="AR92" s="172"/>
      <c r="AS92" s="172"/>
      <c r="AT92" s="173">
        <f t="shared" si="30"/>
        <v>0</v>
      </c>
      <c r="AU92" s="174">
        <f t="shared" si="31"/>
        <v>50000</v>
      </c>
      <c r="AV92" s="175" t="s">
        <v>382</v>
      </c>
      <c r="AW92" s="172">
        <v>2023</v>
      </c>
      <c r="AX92" s="172">
        <v>2023</v>
      </c>
      <c r="AY92" s="169" t="s">
        <v>383</v>
      </c>
    </row>
    <row r="93" spans="1:122" s="6" customFormat="1" ht="44.25" customHeight="1" x14ac:dyDescent="0.25">
      <c r="A93" s="225" t="s">
        <v>758</v>
      </c>
      <c r="B93" s="168" t="s">
        <v>397</v>
      </c>
      <c r="C93" s="169" t="s">
        <v>145</v>
      </c>
      <c r="D93" s="172"/>
      <c r="E93" s="196"/>
      <c r="F93" s="172"/>
      <c r="G93" s="172"/>
      <c r="H93" s="172"/>
      <c r="I93" s="172"/>
      <c r="J93" s="172"/>
      <c r="K93" s="173">
        <f t="shared" si="25"/>
        <v>0</v>
      </c>
      <c r="L93" s="172"/>
      <c r="M93" s="172"/>
      <c r="N93" s="172"/>
      <c r="O93" s="172"/>
      <c r="P93" s="172"/>
      <c r="Q93" s="172"/>
      <c r="R93" s="173">
        <f t="shared" si="26"/>
        <v>0</v>
      </c>
      <c r="S93" s="172"/>
      <c r="T93" s="172"/>
      <c r="U93" s="172"/>
      <c r="V93" s="172"/>
      <c r="W93" s="172"/>
      <c r="X93" s="172"/>
      <c r="Y93" s="173">
        <f t="shared" si="27"/>
        <v>0</v>
      </c>
      <c r="Z93" s="172"/>
      <c r="AA93" s="172"/>
      <c r="AB93" s="172"/>
      <c r="AC93" s="172"/>
      <c r="AD93" s="172"/>
      <c r="AE93" s="172"/>
      <c r="AF93" s="173">
        <f t="shared" si="28"/>
        <v>0</v>
      </c>
      <c r="AG93" s="172">
        <v>70000</v>
      </c>
      <c r="AH93" s="172"/>
      <c r="AI93" s="172"/>
      <c r="AJ93" s="172"/>
      <c r="AK93" s="172"/>
      <c r="AL93" s="172"/>
      <c r="AM93" s="173">
        <f t="shared" si="29"/>
        <v>70000</v>
      </c>
      <c r="AN93" s="172"/>
      <c r="AO93" s="172"/>
      <c r="AP93" s="172"/>
      <c r="AQ93" s="172"/>
      <c r="AR93" s="172"/>
      <c r="AS93" s="172"/>
      <c r="AT93" s="173">
        <f t="shared" si="30"/>
        <v>0</v>
      </c>
      <c r="AU93" s="174">
        <f t="shared" si="31"/>
        <v>70000</v>
      </c>
      <c r="AV93" s="175" t="s">
        <v>398</v>
      </c>
      <c r="AW93" s="172">
        <v>2026</v>
      </c>
      <c r="AX93" s="172">
        <v>2026</v>
      </c>
      <c r="AY93" s="169" t="s">
        <v>387</v>
      </c>
    </row>
    <row r="94" spans="1:122" s="6" customFormat="1" ht="41.45" customHeight="1" x14ac:dyDescent="0.25">
      <c r="A94" s="225" t="s">
        <v>759</v>
      </c>
      <c r="B94" s="168" t="s">
        <v>399</v>
      </c>
      <c r="C94" s="169" t="s">
        <v>145</v>
      </c>
      <c r="D94" s="172"/>
      <c r="E94" s="196"/>
      <c r="F94" s="172"/>
      <c r="G94" s="172"/>
      <c r="H94" s="172"/>
      <c r="I94" s="172"/>
      <c r="J94" s="172"/>
      <c r="K94" s="173">
        <f t="shared" si="25"/>
        <v>0</v>
      </c>
      <c r="L94" s="172"/>
      <c r="M94" s="172"/>
      <c r="N94" s="172"/>
      <c r="O94" s="172"/>
      <c r="P94" s="172"/>
      <c r="Q94" s="172"/>
      <c r="R94" s="173">
        <f t="shared" si="26"/>
        <v>0</v>
      </c>
      <c r="S94" s="172"/>
      <c r="T94" s="172"/>
      <c r="U94" s="172"/>
      <c r="V94" s="172"/>
      <c r="W94" s="172"/>
      <c r="X94" s="172"/>
      <c r="Y94" s="173">
        <f t="shared" si="27"/>
        <v>0</v>
      </c>
      <c r="Z94" s="172"/>
      <c r="AA94" s="172"/>
      <c r="AB94" s="172"/>
      <c r="AC94" s="172"/>
      <c r="AD94" s="172"/>
      <c r="AE94" s="172"/>
      <c r="AF94" s="173">
        <f t="shared" si="28"/>
        <v>0</v>
      </c>
      <c r="AG94" s="172">
        <v>50000</v>
      </c>
      <c r="AH94" s="172"/>
      <c r="AI94" s="172"/>
      <c r="AJ94" s="172"/>
      <c r="AK94" s="172"/>
      <c r="AL94" s="172"/>
      <c r="AM94" s="173">
        <f t="shared" si="29"/>
        <v>50000</v>
      </c>
      <c r="AN94" s="172"/>
      <c r="AO94" s="172"/>
      <c r="AP94" s="172"/>
      <c r="AQ94" s="172"/>
      <c r="AR94" s="172"/>
      <c r="AS94" s="172"/>
      <c r="AT94" s="173">
        <f t="shared" si="30"/>
        <v>0</v>
      </c>
      <c r="AU94" s="174">
        <f t="shared" si="31"/>
        <v>50000</v>
      </c>
      <c r="AV94" s="175" t="s">
        <v>697</v>
      </c>
      <c r="AW94" s="172">
        <v>2026</v>
      </c>
      <c r="AX94" s="172">
        <v>2026</v>
      </c>
      <c r="AY94" s="169" t="s">
        <v>387</v>
      </c>
    </row>
    <row r="95" spans="1:122" s="6" customFormat="1" ht="52.5" customHeight="1" x14ac:dyDescent="0.25">
      <c r="A95" s="225" t="s">
        <v>760</v>
      </c>
      <c r="B95" s="168" t="s">
        <v>400</v>
      </c>
      <c r="C95" s="169" t="s">
        <v>145</v>
      </c>
      <c r="D95" s="172"/>
      <c r="E95" s="196"/>
      <c r="F95" s="172"/>
      <c r="G95" s="172"/>
      <c r="H95" s="172"/>
      <c r="I95" s="172"/>
      <c r="J95" s="172"/>
      <c r="K95" s="173">
        <f t="shared" si="25"/>
        <v>0</v>
      </c>
      <c r="L95" s="172"/>
      <c r="M95" s="172"/>
      <c r="N95" s="172"/>
      <c r="O95" s="172"/>
      <c r="P95" s="172"/>
      <c r="Q95" s="172"/>
      <c r="R95" s="173">
        <f t="shared" si="26"/>
        <v>0</v>
      </c>
      <c r="S95" s="172"/>
      <c r="T95" s="172"/>
      <c r="U95" s="172"/>
      <c r="V95" s="172"/>
      <c r="W95" s="172"/>
      <c r="X95" s="172"/>
      <c r="Y95" s="173">
        <f t="shared" si="27"/>
        <v>0</v>
      </c>
      <c r="Z95" s="172"/>
      <c r="AA95" s="172"/>
      <c r="AB95" s="172"/>
      <c r="AC95" s="172"/>
      <c r="AD95" s="172"/>
      <c r="AE95" s="172"/>
      <c r="AF95" s="173">
        <f t="shared" si="28"/>
        <v>0</v>
      </c>
      <c r="AG95" s="172">
        <v>500000</v>
      </c>
      <c r="AH95" s="172"/>
      <c r="AI95" s="172"/>
      <c r="AJ95" s="172"/>
      <c r="AK95" s="172"/>
      <c r="AL95" s="172"/>
      <c r="AM95" s="173">
        <f t="shared" si="29"/>
        <v>500000</v>
      </c>
      <c r="AN95" s="172"/>
      <c r="AO95" s="172"/>
      <c r="AP95" s="172"/>
      <c r="AQ95" s="172"/>
      <c r="AR95" s="172"/>
      <c r="AS95" s="172"/>
      <c r="AT95" s="173">
        <f t="shared" si="30"/>
        <v>0</v>
      </c>
      <c r="AU95" s="174">
        <f t="shared" si="31"/>
        <v>500000</v>
      </c>
      <c r="AV95" s="175" t="s">
        <v>401</v>
      </c>
      <c r="AW95" s="172">
        <v>2023</v>
      </c>
      <c r="AX95" s="172">
        <v>2023</v>
      </c>
      <c r="AY95" s="169" t="s">
        <v>387</v>
      </c>
    </row>
    <row r="96" spans="1:122" s="6" customFormat="1" ht="50.25" customHeight="1" x14ac:dyDescent="0.25">
      <c r="A96" s="225" t="s">
        <v>761</v>
      </c>
      <c r="B96" s="168" t="s">
        <v>402</v>
      </c>
      <c r="C96" s="169" t="s">
        <v>145</v>
      </c>
      <c r="D96" s="172"/>
      <c r="E96" s="196"/>
      <c r="F96" s="172"/>
      <c r="G96" s="172"/>
      <c r="H96" s="172"/>
      <c r="I96" s="172"/>
      <c r="J96" s="172"/>
      <c r="K96" s="173">
        <f t="shared" si="25"/>
        <v>0</v>
      </c>
      <c r="L96" s="172"/>
      <c r="M96" s="172"/>
      <c r="N96" s="172"/>
      <c r="O96" s="172"/>
      <c r="P96" s="172"/>
      <c r="Q96" s="172"/>
      <c r="R96" s="173">
        <f t="shared" si="26"/>
        <v>0</v>
      </c>
      <c r="S96" s="172">
        <v>145000</v>
      </c>
      <c r="T96" s="172"/>
      <c r="U96" s="172"/>
      <c r="V96" s="172"/>
      <c r="W96" s="172"/>
      <c r="X96" s="172"/>
      <c r="Y96" s="173">
        <f t="shared" si="27"/>
        <v>145000</v>
      </c>
      <c r="Z96" s="172"/>
      <c r="AA96" s="172"/>
      <c r="AB96" s="172"/>
      <c r="AC96" s="172"/>
      <c r="AD96" s="172"/>
      <c r="AE96" s="172"/>
      <c r="AF96" s="173">
        <f t="shared" si="28"/>
        <v>0</v>
      </c>
      <c r="AG96" s="172"/>
      <c r="AH96" s="172"/>
      <c r="AI96" s="172"/>
      <c r="AJ96" s="172"/>
      <c r="AK96" s="172"/>
      <c r="AL96" s="172"/>
      <c r="AM96" s="173">
        <f t="shared" si="29"/>
        <v>0</v>
      </c>
      <c r="AN96" s="172"/>
      <c r="AO96" s="172"/>
      <c r="AP96" s="172"/>
      <c r="AQ96" s="172"/>
      <c r="AR96" s="172"/>
      <c r="AS96" s="172"/>
      <c r="AT96" s="173">
        <f t="shared" si="30"/>
        <v>0</v>
      </c>
      <c r="AU96" s="174">
        <f t="shared" si="31"/>
        <v>145000</v>
      </c>
      <c r="AV96" s="175" t="s">
        <v>403</v>
      </c>
      <c r="AW96" s="172">
        <v>2024</v>
      </c>
      <c r="AX96" s="172">
        <v>2024</v>
      </c>
      <c r="AY96" s="169" t="s">
        <v>387</v>
      </c>
    </row>
    <row r="97" spans="1:122" s="6" customFormat="1" ht="43.9" customHeight="1" x14ac:dyDescent="0.25">
      <c r="A97" s="225" t="s">
        <v>762</v>
      </c>
      <c r="B97" s="168" t="s">
        <v>703</v>
      </c>
      <c r="C97" s="169" t="s">
        <v>145</v>
      </c>
      <c r="D97" s="172"/>
      <c r="E97" s="196"/>
      <c r="F97" s="172"/>
      <c r="G97" s="172"/>
      <c r="H97" s="172"/>
      <c r="I97" s="172"/>
      <c r="J97" s="172"/>
      <c r="K97" s="173">
        <f t="shared" si="25"/>
        <v>0</v>
      </c>
      <c r="L97" s="172"/>
      <c r="M97" s="172"/>
      <c r="N97" s="172"/>
      <c r="O97" s="172"/>
      <c r="P97" s="172"/>
      <c r="Q97" s="172"/>
      <c r="R97" s="173">
        <f t="shared" si="26"/>
        <v>0</v>
      </c>
      <c r="S97" s="172"/>
      <c r="T97" s="172"/>
      <c r="U97" s="172"/>
      <c r="V97" s="172"/>
      <c r="W97" s="172"/>
      <c r="X97" s="172"/>
      <c r="Y97" s="173">
        <f t="shared" si="27"/>
        <v>0</v>
      </c>
      <c r="Z97" s="172">
        <v>60000</v>
      </c>
      <c r="AA97" s="172"/>
      <c r="AB97" s="172"/>
      <c r="AC97" s="172"/>
      <c r="AD97" s="172"/>
      <c r="AE97" s="172"/>
      <c r="AF97" s="173">
        <f t="shared" si="28"/>
        <v>60000</v>
      </c>
      <c r="AG97" s="172"/>
      <c r="AH97" s="172"/>
      <c r="AI97" s="172"/>
      <c r="AJ97" s="172"/>
      <c r="AK97" s="172"/>
      <c r="AL97" s="172"/>
      <c r="AM97" s="173">
        <f t="shared" si="29"/>
        <v>0</v>
      </c>
      <c r="AN97" s="172"/>
      <c r="AO97" s="172"/>
      <c r="AP97" s="172"/>
      <c r="AQ97" s="172"/>
      <c r="AR97" s="172"/>
      <c r="AS97" s="172"/>
      <c r="AT97" s="173">
        <f t="shared" si="30"/>
        <v>0</v>
      </c>
      <c r="AU97" s="174">
        <f t="shared" si="31"/>
        <v>60000</v>
      </c>
      <c r="AV97" s="175" t="s">
        <v>404</v>
      </c>
      <c r="AW97" s="172">
        <v>2024</v>
      </c>
      <c r="AX97" s="172">
        <v>2024</v>
      </c>
      <c r="AY97" s="169" t="s">
        <v>387</v>
      </c>
    </row>
    <row r="98" spans="1:122" s="6" customFormat="1" ht="34.5" customHeight="1" x14ac:dyDescent="0.25">
      <c r="A98" s="225" t="s">
        <v>763</v>
      </c>
      <c r="B98" s="168" t="s">
        <v>63</v>
      </c>
      <c r="C98" s="169" t="s">
        <v>145</v>
      </c>
      <c r="D98" s="172"/>
      <c r="F98" s="172"/>
      <c r="G98" s="172"/>
      <c r="H98" s="172"/>
      <c r="I98" s="172"/>
      <c r="J98" s="172"/>
      <c r="K98" s="173">
        <f t="shared" si="25"/>
        <v>0</v>
      </c>
      <c r="L98" s="196">
        <v>60000</v>
      </c>
      <c r="M98" s="172"/>
      <c r="N98" s="172"/>
      <c r="O98" s="172"/>
      <c r="P98" s="172"/>
      <c r="Q98" s="172"/>
      <c r="R98" s="173">
        <f t="shared" si="26"/>
        <v>60000</v>
      </c>
      <c r="S98" s="172"/>
      <c r="T98" s="172"/>
      <c r="U98" s="172"/>
      <c r="V98" s="172"/>
      <c r="W98" s="172"/>
      <c r="X98" s="172"/>
      <c r="Y98" s="173">
        <f t="shared" si="27"/>
        <v>0</v>
      </c>
      <c r="Z98" s="172"/>
      <c r="AA98" s="172"/>
      <c r="AB98" s="172"/>
      <c r="AC98" s="172"/>
      <c r="AD98" s="172"/>
      <c r="AE98" s="172"/>
      <c r="AF98" s="173">
        <f t="shared" si="28"/>
        <v>0</v>
      </c>
      <c r="AG98" s="172"/>
      <c r="AH98" s="172"/>
      <c r="AI98" s="172"/>
      <c r="AJ98" s="172"/>
      <c r="AK98" s="172"/>
      <c r="AL98" s="172"/>
      <c r="AM98" s="173">
        <f t="shared" si="29"/>
        <v>0</v>
      </c>
      <c r="AN98" s="172"/>
      <c r="AO98" s="172"/>
      <c r="AP98" s="172"/>
      <c r="AQ98" s="172"/>
      <c r="AR98" s="172"/>
      <c r="AS98" s="172"/>
      <c r="AT98" s="173">
        <f t="shared" si="30"/>
        <v>0</v>
      </c>
      <c r="AU98" s="174">
        <f t="shared" si="31"/>
        <v>60000</v>
      </c>
      <c r="AV98" s="175" t="s">
        <v>405</v>
      </c>
      <c r="AW98" s="172">
        <v>2023</v>
      </c>
      <c r="AX98" s="172">
        <v>2023</v>
      </c>
      <c r="AY98" s="169" t="s">
        <v>221</v>
      </c>
    </row>
    <row r="99" spans="1:122" s="6" customFormat="1" ht="78.75" customHeight="1" x14ac:dyDescent="0.25">
      <c r="A99" s="225" t="s">
        <v>764</v>
      </c>
      <c r="B99" s="168" t="s">
        <v>700</v>
      </c>
      <c r="C99" s="169" t="s">
        <v>145</v>
      </c>
      <c r="D99" s="172"/>
      <c r="E99" s="210">
        <v>121000</v>
      </c>
      <c r="F99" s="172"/>
      <c r="G99" s="172"/>
      <c r="H99" s="172"/>
      <c r="I99" s="172"/>
      <c r="J99" s="172"/>
      <c r="K99" s="173">
        <f t="shared" si="25"/>
        <v>121000</v>
      </c>
      <c r="L99" s="210">
        <v>100000</v>
      </c>
      <c r="M99" s="172"/>
      <c r="N99" s="172"/>
      <c r="O99" s="172"/>
      <c r="P99" s="172"/>
      <c r="Q99" s="172"/>
      <c r="R99" s="173">
        <f t="shared" si="26"/>
        <v>100000</v>
      </c>
      <c r="S99" s="172"/>
      <c r="T99" s="172"/>
      <c r="U99" s="172"/>
      <c r="V99" s="172"/>
      <c r="W99" s="172"/>
      <c r="X99" s="172"/>
      <c r="Y99" s="173">
        <f t="shared" si="27"/>
        <v>0</v>
      </c>
      <c r="Z99" s="172"/>
      <c r="AA99" s="172"/>
      <c r="AB99" s="172"/>
      <c r="AC99" s="172"/>
      <c r="AD99" s="172"/>
      <c r="AE99" s="172"/>
      <c r="AF99" s="173">
        <f t="shared" si="28"/>
        <v>0</v>
      </c>
      <c r="AG99" s="172"/>
      <c r="AH99" s="172"/>
      <c r="AI99" s="172"/>
      <c r="AJ99" s="172"/>
      <c r="AK99" s="172"/>
      <c r="AL99" s="172"/>
      <c r="AM99" s="173">
        <f t="shared" si="29"/>
        <v>0</v>
      </c>
      <c r="AN99" s="172"/>
      <c r="AO99" s="172"/>
      <c r="AP99" s="172"/>
      <c r="AQ99" s="172"/>
      <c r="AR99" s="172"/>
      <c r="AS99" s="172"/>
      <c r="AT99" s="173">
        <f t="shared" si="30"/>
        <v>0</v>
      </c>
      <c r="AU99" s="174">
        <f t="shared" si="31"/>
        <v>221000</v>
      </c>
      <c r="AV99" s="175" t="s">
        <v>701</v>
      </c>
      <c r="AW99" s="172">
        <v>2022</v>
      </c>
      <c r="AX99" s="172">
        <v>2023</v>
      </c>
      <c r="AY99" s="169" t="s">
        <v>111</v>
      </c>
    </row>
    <row r="100" spans="1:122" s="6" customFormat="1" ht="88.5" customHeight="1" x14ac:dyDescent="0.25">
      <c r="A100" s="225" t="s">
        <v>765</v>
      </c>
      <c r="B100" s="211" t="s">
        <v>291</v>
      </c>
      <c r="C100" s="169" t="s">
        <v>145</v>
      </c>
      <c r="D100" s="172"/>
      <c r="E100" s="212">
        <v>71455</v>
      </c>
      <c r="F100" s="172"/>
      <c r="G100" s="172"/>
      <c r="H100" s="172"/>
      <c r="I100" s="172"/>
      <c r="J100" s="172"/>
      <c r="K100" s="173">
        <f t="shared" si="25"/>
        <v>71455</v>
      </c>
      <c r="L100" s="212">
        <v>244696.5</v>
      </c>
      <c r="M100" s="172"/>
      <c r="N100" s="172"/>
      <c r="O100" s="172"/>
      <c r="P100" s="172"/>
      <c r="Q100" s="172"/>
      <c r="R100" s="173">
        <f t="shared" si="26"/>
        <v>244696.5</v>
      </c>
      <c r="S100" s="172"/>
      <c r="T100" s="172"/>
      <c r="U100" s="172"/>
      <c r="V100" s="172"/>
      <c r="W100" s="172"/>
      <c r="X100" s="172"/>
      <c r="Y100" s="173">
        <f t="shared" si="27"/>
        <v>0</v>
      </c>
      <c r="Z100" s="172"/>
      <c r="AA100" s="172"/>
      <c r="AB100" s="172"/>
      <c r="AC100" s="172"/>
      <c r="AD100" s="172"/>
      <c r="AE100" s="172"/>
      <c r="AF100" s="173">
        <f t="shared" si="28"/>
        <v>0</v>
      </c>
      <c r="AG100" s="172"/>
      <c r="AH100" s="172"/>
      <c r="AI100" s="172"/>
      <c r="AJ100" s="172"/>
      <c r="AK100" s="172"/>
      <c r="AL100" s="172"/>
      <c r="AM100" s="173">
        <f t="shared" si="29"/>
        <v>0</v>
      </c>
      <c r="AN100" s="172"/>
      <c r="AO100" s="172"/>
      <c r="AP100" s="172"/>
      <c r="AQ100" s="172"/>
      <c r="AR100" s="172"/>
      <c r="AS100" s="172"/>
      <c r="AT100" s="173">
        <f t="shared" si="30"/>
        <v>0</v>
      </c>
      <c r="AU100" s="174">
        <f t="shared" si="31"/>
        <v>316151.5</v>
      </c>
      <c r="AV100" s="175" t="s">
        <v>243</v>
      </c>
      <c r="AW100" s="172">
        <v>2022</v>
      </c>
      <c r="AX100" s="172">
        <v>2023</v>
      </c>
      <c r="AY100" s="169" t="s">
        <v>111</v>
      </c>
    </row>
    <row r="101" spans="1:122" s="6" customFormat="1" ht="88.5" customHeight="1" x14ac:dyDescent="0.25">
      <c r="A101" s="225" t="s">
        <v>766</v>
      </c>
      <c r="B101" s="168" t="s">
        <v>730</v>
      </c>
      <c r="C101" s="169" t="s">
        <v>145</v>
      </c>
      <c r="D101" s="172"/>
      <c r="E101" s="212"/>
      <c r="F101" s="172"/>
      <c r="G101" s="172"/>
      <c r="H101" s="172"/>
      <c r="I101" s="172"/>
      <c r="J101" s="172"/>
      <c r="K101" s="173">
        <f t="shared" si="25"/>
        <v>0</v>
      </c>
      <c r="L101" s="212"/>
      <c r="M101" s="172"/>
      <c r="N101" s="172"/>
      <c r="O101" s="172"/>
      <c r="P101" s="172"/>
      <c r="Q101" s="172"/>
      <c r="R101" s="173">
        <f t="shared" si="26"/>
        <v>0</v>
      </c>
      <c r="S101" s="172">
        <v>60000</v>
      </c>
      <c r="T101" s="172"/>
      <c r="U101" s="172"/>
      <c r="V101" s="172"/>
      <c r="W101" s="172"/>
      <c r="X101" s="172"/>
      <c r="Y101" s="173">
        <f t="shared" si="27"/>
        <v>60000</v>
      </c>
      <c r="Z101" s="172"/>
      <c r="AA101" s="172"/>
      <c r="AB101" s="172"/>
      <c r="AC101" s="172"/>
      <c r="AD101" s="172"/>
      <c r="AE101" s="172"/>
      <c r="AF101" s="173">
        <f t="shared" si="28"/>
        <v>0</v>
      </c>
      <c r="AG101" s="172"/>
      <c r="AH101" s="172"/>
      <c r="AI101" s="172"/>
      <c r="AJ101" s="172"/>
      <c r="AK101" s="172"/>
      <c r="AL101" s="172"/>
      <c r="AM101" s="173">
        <f t="shared" si="29"/>
        <v>0</v>
      </c>
      <c r="AN101" s="172"/>
      <c r="AO101" s="172"/>
      <c r="AP101" s="172"/>
      <c r="AQ101" s="172"/>
      <c r="AR101" s="172"/>
      <c r="AS101" s="172"/>
      <c r="AT101" s="173">
        <f t="shared" si="30"/>
        <v>0</v>
      </c>
      <c r="AU101" s="174"/>
      <c r="AV101" s="192" t="s">
        <v>732</v>
      </c>
      <c r="AW101" s="193">
        <v>2024</v>
      </c>
      <c r="AX101" s="193">
        <v>2024</v>
      </c>
      <c r="AY101" s="194" t="s">
        <v>731</v>
      </c>
    </row>
    <row r="102" spans="1:122" s="6" customFormat="1" ht="40.15" customHeight="1" x14ac:dyDescent="0.25">
      <c r="A102" s="225" t="s">
        <v>767</v>
      </c>
      <c r="B102" s="168" t="s">
        <v>109</v>
      </c>
      <c r="C102" s="169" t="s">
        <v>145</v>
      </c>
      <c r="D102" s="172"/>
      <c r="E102" s="210">
        <v>60000</v>
      </c>
      <c r="F102" s="172"/>
      <c r="G102" s="172"/>
      <c r="H102" s="172"/>
      <c r="I102" s="172"/>
      <c r="J102" s="172"/>
      <c r="K102" s="173">
        <f t="shared" si="25"/>
        <v>60000</v>
      </c>
      <c r="L102" s="210">
        <v>300000</v>
      </c>
      <c r="M102" s="172"/>
      <c r="N102" s="172"/>
      <c r="O102" s="172"/>
      <c r="P102" s="172"/>
      <c r="Q102" s="172"/>
      <c r="R102" s="173">
        <f t="shared" si="26"/>
        <v>300000</v>
      </c>
      <c r="S102" s="172"/>
      <c r="T102" s="172"/>
      <c r="U102" s="172"/>
      <c r="V102" s="172"/>
      <c r="W102" s="172"/>
      <c r="X102" s="172"/>
      <c r="Y102" s="173">
        <f t="shared" si="27"/>
        <v>0</v>
      </c>
      <c r="Z102" s="172"/>
      <c r="AA102" s="172"/>
      <c r="AB102" s="172"/>
      <c r="AC102" s="172"/>
      <c r="AD102" s="172"/>
      <c r="AE102" s="172"/>
      <c r="AF102" s="173">
        <f t="shared" si="28"/>
        <v>0</v>
      </c>
      <c r="AG102" s="172"/>
      <c r="AH102" s="172"/>
      <c r="AI102" s="172"/>
      <c r="AJ102" s="172"/>
      <c r="AK102" s="172"/>
      <c r="AL102" s="172"/>
      <c r="AM102" s="173">
        <f t="shared" si="29"/>
        <v>0</v>
      </c>
      <c r="AN102" s="172"/>
      <c r="AO102" s="172"/>
      <c r="AP102" s="172"/>
      <c r="AQ102" s="172"/>
      <c r="AR102" s="172"/>
      <c r="AS102" s="172"/>
      <c r="AT102" s="173">
        <f t="shared" si="30"/>
        <v>0</v>
      </c>
      <c r="AU102" s="174">
        <f t="shared" ref="AU102:AU108" si="32">AT102+AM102+AF102+Y102+R102+K102</f>
        <v>360000</v>
      </c>
      <c r="AV102" s="175" t="s">
        <v>160</v>
      </c>
      <c r="AW102" s="172">
        <v>2023</v>
      </c>
      <c r="AX102" s="172">
        <v>2023</v>
      </c>
      <c r="AY102" s="169" t="s">
        <v>111</v>
      </c>
    </row>
    <row r="103" spans="1:122" s="6" customFormat="1" ht="52.15" customHeight="1" x14ac:dyDescent="0.25">
      <c r="A103" s="225" t="s">
        <v>768</v>
      </c>
      <c r="B103" s="168" t="s">
        <v>385</v>
      </c>
      <c r="C103" s="169" t="s">
        <v>145</v>
      </c>
      <c r="D103" s="172"/>
      <c r="E103" s="196"/>
      <c r="F103" s="172"/>
      <c r="G103" s="172"/>
      <c r="H103" s="172"/>
      <c r="I103" s="172"/>
      <c r="J103" s="172"/>
      <c r="K103" s="173">
        <f t="shared" si="25"/>
        <v>0</v>
      </c>
      <c r="L103" s="172"/>
      <c r="M103" s="172"/>
      <c r="N103" s="172"/>
      <c r="O103" s="172"/>
      <c r="P103" s="172"/>
      <c r="Q103" s="172"/>
      <c r="R103" s="173">
        <f t="shared" si="26"/>
        <v>0</v>
      </c>
      <c r="S103" s="172"/>
      <c r="T103" s="172"/>
      <c r="U103" s="172"/>
      <c r="V103" s="172"/>
      <c r="W103" s="172"/>
      <c r="X103" s="172"/>
      <c r="Y103" s="173">
        <f t="shared" si="27"/>
        <v>0</v>
      </c>
      <c r="Z103" s="172"/>
      <c r="AA103" s="172"/>
      <c r="AB103" s="172"/>
      <c r="AC103" s="172"/>
      <c r="AD103" s="172"/>
      <c r="AE103" s="172"/>
      <c r="AF103" s="173">
        <f t="shared" si="28"/>
        <v>0</v>
      </c>
      <c r="AG103" s="172"/>
      <c r="AH103" s="172"/>
      <c r="AI103" s="172"/>
      <c r="AJ103" s="172"/>
      <c r="AK103" s="172"/>
      <c r="AL103" s="172"/>
      <c r="AM103" s="173">
        <f t="shared" si="29"/>
        <v>0</v>
      </c>
      <c r="AN103" s="172">
        <v>100000</v>
      </c>
      <c r="AO103" s="172"/>
      <c r="AP103" s="172"/>
      <c r="AQ103" s="172"/>
      <c r="AR103" s="172"/>
      <c r="AS103" s="172"/>
      <c r="AT103" s="173">
        <f t="shared" si="30"/>
        <v>100000</v>
      </c>
      <c r="AU103" s="174">
        <f t="shared" si="32"/>
        <v>100000</v>
      </c>
      <c r="AV103" s="175" t="s">
        <v>386</v>
      </c>
      <c r="AW103" s="172">
        <v>2027</v>
      </c>
      <c r="AX103" s="172">
        <v>2027</v>
      </c>
      <c r="AY103" s="169" t="s">
        <v>387</v>
      </c>
    </row>
    <row r="104" spans="1:122" s="6" customFormat="1" ht="90" customHeight="1" x14ac:dyDescent="0.25">
      <c r="A104" s="225" t="s">
        <v>769</v>
      </c>
      <c r="B104" s="168" t="s">
        <v>704</v>
      </c>
      <c r="C104" s="169" t="s">
        <v>145</v>
      </c>
      <c r="D104" s="172"/>
      <c r="E104" s="196"/>
      <c r="F104" s="172"/>
      <c r="G104" s="172"/>
      <c r="H104" s="172"/>
      <c r="I104" s="172"/>
      <c r="J104" s="172"/>
      <c r="K104" s="173">
        <f t="shared" si="25"/>
        <v>0</v>
      </c>
      <c r="L104" s="172"/>
      <c r="M104" s="172"/>
      <c r="N104" s="172"/>
      <c r="O104" s="172"/>
      <c r="P104" s="172"/>
      <c r="Q104" s="172"/>
      <c r="R104" s="173">
        <f t="shared" si="26"/>
        <v>0</v>
      </c>
      <c r="S104" s="172">
        <v>100000</v>
      </c>
      <c r="T104" s="172"/>
      <c r="U104" s="172"/>
      <c r="V104" s="172"/>
      <c r="W104" s="172"/>
      <c r="X104" s="172"/>
      <c r="Y104" s="173">
        <f t="shared" si="27"/>
        <v>100000</v>
      </c>
      <c r="Z104" s="172"/>
      <c r="AA104" s="172"/>
      <c r="AB104" s="172"/>
      <c r="AC104" s="172"/>
      <c r="AD104" s="172"/>
      <c r="AE104" s="172"/>
      <c r="AF104" s="173">
        <f t="shared" si="28"/>
        <v>0</v>
      </c>
      <c r="AG104" s="172"/>
      <c r="AH104" s="172"/>
      <c r="AI104" s="172"/>
      <c r="AJ104" s="172"/>
      <c r="AK104" s="172"/>
      <c r="AL104" s="172"/>
      <c r="AM104" s="173">
        <f t="shared" si="29"/>
        <v>0</v>
      </c>
      <c r="AN104" s="172"/>
      <c r="AO104" s="172"/>
      <c r="AP104" s="172"/>
      <c r="AQ104" s="172"/>
      <c r="AR104" s="172"/>
      <c r="AS104" s="172"/>
      <c r="AT104" s="173">
        <f t="shared" si="30"/>
        <v>0</v>
      </c>
      <c r="AU104" s="174">
        <f t="shared" si="32"/>
        <v>100000</v>
      </c>
      <c r="AV104" s="175" t="s">
        <v>705</v>
      </c>
      <c r="AW104" s="172">
        <v>2024</v>
      </c>
      <c r="AX104" s="172">
        <v>2024</v>
      </c>
      <c r="AY104" s="169" t="s">
        <v>387</v>
      </c>
    </row>
    <row r="105" spans="1:122" s="6" customFormat="1" ht="43.5" customHeight="1" x14ac:dyDescent="0.25">
      <c r="A105" s="225" t="s">
        <v>770</v>
      </c>
      <c r="B105" s="168" t="s">
        <v>388</v>
      </c>
      <c r="C105" s="169" t="s">
        <v>145</v>
      </c>
      <c r="D105" s="172"/>
      <c r="E105" s="196"/>
      <c r="F105" s="172"/>
      <c r="G105" s="172"/>
      <c r="H105" s="172"/>
      <c r="I105" s="172"/>
      <c r="J105" s="172"/>
      <c r="K105" s="173">
        <f t="shared" si="25"/>
        <v>0</v>
      </c>
      <c r="L105" s="172"/>
      <c r="M105" s="172"/>
      <c r="N105" s="172"/>
      <c r="O105" s="172"/>
      <c r="P105" s="172"/>
      <c r="Q105" s="172"/>
      <c r="R105" s="173">
        <f t="shared" si="26"/>
        <v>0</v>
      </c>
      <c r="S105" s="172"/>
      <c r="T105" s="172"/>
      <c r="U105" s="172"/>
      <c r="V105" s="172"/>
      <c r="W105" s="172"/>
      <c r="X105" s="172"/>
      <c r="Y105" s="173">
        <f t="shared" si="27"/>
        <v>0</v>
      </c>
      <c r="Z105" s="172"/>
      <c r="AA105" s="172"/>
      <c r="AB105" s="172"/>
      <c r="AC105" s="172"/>
      <c r="AD105" s="172"/>
      <c r="AE105" s="172"/>
      <c r="AF105" s="173">
        <f t="shared" si="28"/>
        <v>0</v>
      </c>
      <c r="AG105" s="172"/>
      <c r="AH105" s="172"/>
      <c r="AI105" s="172"/>
      <c r="AJ105" s="172"/>
      <c r="AK105" s="172"/>
      <c r="AL105" s="172"/>
      <c r="AM105" s="173">
        <f t="shared" si="29"/>
        <v>0</v>
      </c>
      <c r="AN105" s="172">
        <v>80000</v>
      </c>
      <c r="AO105" s="172"/>
      <c r="AP105" s="172"/>
      <c r="AQ105" s="172"/>
      <c r="AR105" s="172"/>
      <c r="AS105" s="172"/>
      <c r="AT105" s="173">
        <f t="shared" si="30"/>
        <v>80000</v>
      </c>
      <c r="AU105" s="174">
        <f t="shared" si="32"/>
        <v>80000</v>
      </c>
      <c r="AV105" s="175" t="s">
        <v>62</v>
      </c>
      <c r="AW105" s="172">
        <v>2027</v>
      </c>
      <c r="AX105" s="172">
        <v>2027</v>
      </c>
      <c r="AY105" s="169" t="s">
        <v>387</v>
      </c>
    </row>
    <row r="106" spans="1:122" s="113" customFormat="1" ht="69.75" customHeight="1" x14ac:dyDescent="0.25">
      <c r="A106" s="225" t="s">
        <v>771</v>
      </c>
      <c r="B106" s="259" t="s">
        <v>389</v>
      </c>
      <c r="C106" s="218" t="s">
        <v>145</v>
      </c>
      <c r="D106" s="220"/>
      <c r="E106" s="197"/>
      <c r="F106" s="220"/>
      <c r="G106" s="220"/>
      <c r="H106" s="220"/>
      <c r="I106" s="220"/>
      <c r="J106" s="220"/>
      <c r="K106" s="257">
        <f t="shared" si="25"/>
        <v>0</v>
      </c>
      <c r="L106" s="220"/>
      <c r="M106" s="220"/>
      <c r="N106" s="220"/>
      <c r="O106" s="220"/>
      <c r="P106" s="220"/>
      <c r="Q106" s="220"/>
      <c r="R106" s="257">
        <f t="shared" si="26"/>
        <v>0</v>
      </c>
      <c r="S106" s="220">
        <v>80000</v>
      </c>
      <c r="T106" s="220"/>
      <c r="U106" s="220"/>
      <c r="V106" s="220"/>
      <c r="W106" s="220"/>
      <c r="X106" s="220"/>
      <c r="Y106" s="257">
        <f t="shared" si="27"/>
        <v>80000</v>
      </c>
      <c r="Z106" s="220"/>
      <c r="AA106" s="220"/>
      <c r="AB106" s="220"/>
      <c r="AC106" s="220"/>
      <c r="AD106" s="220"/>
      <c r="AE106" s="220"/>
      <c r="AF106" s="257">
        <f t="shared" si="28"/>
        <v>0</v>
      </c>
      <c r="AG106" s="220"/>
      <c r="AH106" s="220"/>
      <c r="AI106" s="220"/>
      <c r="AJ106" s="220"/>
      <c r="AK106" s="220"/>
      <c r="AL106" s="220"/>
      <c r="AM106" s="257">
        <f t="shared" si="29"/>
        <v>0</v>
      </c>
      <c r="AN106" s="220"/>
      <c r="AO106" s="220"/>
      <c r="AP106" s="220"/>
      <c r="AQ106" s="220"/>
      <c r="AR106" s="220"/>
      <c r="AS106" s="220"/>
      <c r="AT106" s="257">
        <f t="shared" si="30"/>
        <v>0</v>
      </c>
      <c r="AU106" s="258">
        <f t="shared" si="32"/>
        <v>80000</v>
      </c>
      <c r="AV106" s="218" t="s">
        <v>390</v>
      </c>
      <c r="AW106" s="220">
        <v>2024</v>
      </c>
      <c r="AX106" s="220">
        <v>2024</v>
      </c>
      <c r="AY106" s="218" t="s">
        <v>387</v>
      </c>
    </row>
    <row r="107" spans="1:122" s="113" customFormat="1" ht="40.15" customHeight="1" x14ac:dyDescent="0.25">
      <c r="A107" s="225" t="s">
        <v>772</v>
      </c>
      <c r="B107" s="259" t="s">
        <v>391</v>
      </c>
      <c r="C107" s="218" t="s">
        <v>145</v>
      </c>
      <c r="D107" s="220"/>
      <c r="E107" s="197"/>
      <c r="F107" s="220"/>
      <c r="G107" s="220"/>
      <c r="H107" s="220"/>
      <c r="I107" s="220"/>
      <c r="J107" s="220"/>
      <c r="K107" s="257">
        <f t="shared" si="25"/>
        <v>0</v>
      </c>
      <c r="L107" s="220"/>
      <c r="M107" s="220"/>
      <c r="N107" s="220"/>
      <c r="O107" s="220"/>
      <c r="P107" s="220"/>
      <c r="Q107" s="220"/>
      <c r="R107" s="257">
        <f t="shared" si="26"/>
        <v>0</v>
      </c>
      <c r="S107" s="220"/>
      <c r="T107" s="220"/>
      <c r="U107" s="220"/>
      <c r="V107" s="220"/>
      <c r="W107" s="220"/>
      <c r="X107" s="220"/>
      <c r="Y107" s="257">
        <f t="shared" si="27"/>
        <v>0</v>
      </c>
      <c r="Z107" s="220"/>
      <c r="AA107" s="220"/>
      <c r="AB107" s="220"/>
      <c r="AC107" s="220"/>
      <c r="AD107" s="220"/>
      <c r="AE107" s="220"/>
      <c r="AF107" s="257">
        <f t="shared" si="28"/>
        <v>0</v>
      </c>
      <c r="AG107" s="220"/>
      <c r="AH107" s="220"/>
      <c r="AI107" s="220"/>
      <c r="AJ107" s="220"/>
      <c r="AK107" s="220"/>
      <c r="AL107" s="220"/>
      <c r="AM107" s="257">
        <f t="shared" si="29"/>
        <v>0</v>
      </c>
      <c r="AN107" s="220">
        <v>100000</v>
      </c>
      <c r="AO107" s="220"/>
      <c r="AP107" s="220"/>
      <c r="AQ107" s="220"/>
      <c r="AR107" s="220"/>
      <c r="AS107" s="220"/>
      <c r="AT107" s="257">
        <f t="shared" si="30"/>
        <v>100000</v>
      </c>
      <c r="AU107" s="258">
        <f t="shared" si="32"/>
        <v>100000</v>
      </c>
      <c r="AV107" s="218" t="s">
        <v>392</v>
      </c>
      <c r="AW107" s="220">
        <v>2027</v>
      </c>
      <c r="AX107" s="220">
        <v>2027</v>
      </c>
      <c r="AY107" s="218" t="s">
        <v>387</v>
      </c>
    </row>
    <row r="108" spans="1:122" s="113" customFormat="1" ht="96" customHeight="1" x14ac:dyDescent="0.25">
      <c r="A108" s="225" t="s">
        <v>773</v>
      </c>
      <c r="B108" s="259" t="s">
        <v>395</v>
      </c>
      <c r="C108" s="218" t="s">
        <v>145</v>
      </c>
      <c r="D108" s="220"/>
      <c r="E108" s="197"/>
      <c r="F108" s="220"/>
      <c r="G108" s="220"/>
      <c r="H108" s="220"/>
      <c r="I108" s="220"/>
      <c r="J108" s="220"/>
      <c r="K108" s="257">
        <f t="shared" si="25"/>
        <v>0</v>
      </c>
      <c r="L108" s="220"/>
      <c r="M108" s="220"/>
      <c r="N108" s="220"/>
      <c r="O108" s="220"/>
      <c r="P108" s="220"/>
      <c r="Q108" s="220"/>
      <c r="R108" s="257">
        <f t="shared" si="26"/>
        <v>0</v>
      </c>
      <c r="S108" s="220"/>
      <c r="T108" s="220"/>
      <c r="U108" s="220"/>
      <c r="V108" s="220"/>
      <c r="W108" s="220"/>
      <c r="X108" s="220"/>
      <c r="Y108" s="257">
        <f t="shared" si="27"/>
        <v>0</v>
      </c>
      <c r="Z108" s="220"/>
      <c r="AA108" s="220"/>
      <c r="AB108" s="220"/>
      <c r="AC108" s="220"/>
      <c r="AD108" s="220"/>
      <c r="AE108" s="220"/>
      <c r="AF108" s="257">
        <f t="shared" si="28"/>
        <v>0</v>
      </c>
      <c r="AG108" s="220">
        <v>145000</v>
      </c>
      <c r="AH108" s="220"/>
      <c r="AI108" s="220"/>
      <c r="AJ108" s="220"/>
      <c r="AK108" s="220"/>
      <c r="AL108" s="220"/>
      <c r="AM108" s="257">
        <f t="shared" si="29"/>
        <v>145000</v>
      </c>
      <c r="AN108" s="220"/>
      <c r="AO108" s="220"/>
      <c r="AP108" s="220"/>
      <c r="AQ108" s="220"/>
      <c r="AR108" s="220"/>
      <c r="AS108" s="220"/>
      <c r="AT108" s="257">
        <f t="shared" si="30"/>
        <v>0</v>
      </c>
      <c r="AU108" s="258">
        <f t="shared" si="32"/>
        <v>145000</v>
      </c>
      <c r="AV108" s="218" t="s">
        <v>396</v>
      </c>
      <c r="AW108" s="220">
        <v>2026</v>
      </c>
      <c r="AX108" s="220">
        <v>2026</v>
      </c>
      <c r="AY108" s="218" t="s">
        <v>387</v>
      </c>
    </row>
    <row r="109" spans="1:122" s="40" customFormat="1" ht="45" customHeight="1" x14ac:dyDescent="0.25">
      <c r="A109" s="179"/>
      <c r="B109" s="168"/>
      <c r="C109" s="168"/>
      <c r="D109" s="168"/>
      <c r="E109" s="168"/>
      <c r="F109" s="168"/>
      <c r="G109" s="168"/>
      <c r="H109" s="168"/>
      <c r="I109" s="168"/>
      <c r="J109" s="168"/>
      <c r="K109" s="180"/>
      <c r="L109" s="181"/>
      <c r="M109" s="168"/>
      <c r="N109" s="168"/>
      <c r="O109" s="168"/>
      <c r="P109" s="168"/>
      <c r="Q109" s="168"/>
      <c r="R109" s="180"/>
      <c r="S109" s="168"/>
      <c r="T109" s="168"/>
      <c r="U109" s="168"/>
      <c r="V109" s="168"/>
      <c r="W109" s="168"/>
      <c r="X109" s="168"/>
      <c r="Y109" s="180"/>
      <c r="Z109" s="168"/>
      <c r="AA109" s="168"/>
      <c r="AB109" s="168"/>
      <c r="AC109" s="168"/>
      <c r="AD109" s="168"/>
      <c r="AE109" s="168"/>
      <c r="AF109" s="180"/>
      <c r="AG109" s="168"/>
      <c r="AH109" s="168"/>
      <c r="AI109" s="168"/>
      <c r="AJ109" s="168"/>
      <c r="AK109" s="168"/>
      <c r="AL109" s="168"/>
      <c r="AM109" s="180"/>
      <c r="AN109" s="168"/>
      <c r="AO109" s="168"/>
      <c r="AP109" s="168"/>
      <c r="AQ109" s="168"/>
      <c r="AR109" s="168"/>
      <c r="AS109" s="168"/>
      <c r="AT109" s="180"/>
      <c r="AU109" s="182"/>
      <c r="AV109" s="183"/>
      <c r="AW109" s="168"/>
      <c r="AX109" s="184"/>
      <c r="AY109" s="168"/>
    </row>
    <row r="110" spans="1:122" s="59" customFormat="1" ht="31.5" customHeight="1" x14ac:dyDescent="0.25">
      <c r="A110" s="312" t="s">
        <v>596</v>
      </c>
      <c r="B110" s="311"/>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11"/>
      <c r="AH110" s="311"/>
      <c r="AI110" s="311"/>
      <c r="AJ110" s="311"/>
      <c r="AK110" s="311"/>
      <c r="AL110" s="311"/>
      <c r="AM110" s="311"/>
      <c r="AN110" s="311"/>
      <c r="AO110" s="311"/>
      <c r="AP110" s="311"/>
      <c r="AQ110" s="311"/>
      <c r="AR110" s="311"/>
      <c r="AS110" s="311"/>
      <c r="AT110" s="311"/>
      <c r="AU110" s="311"/>
      <c r="AV110" s="311"/>
      <c r="AW110" s="311"/>
      <c r="AX110" s="311"/>
      <c r="AY110" s="311"/>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row>
    <row r="111" spans="1:122" s="40" customFormat="1" ht="45" customHeight="1" x14ac:dyDescent="0.25">
      <c r="A111" s="179" t="s">
        <v>673</v>
      </c>
      <c r="B111" s="168"/>
      <c r="C111" s="168"/>
      <c r="D111" s="168"/>
      <c r="E111" s="168"/>
      <c r="F111" s="168"/>
      <c r="G111" s="168"/>
      <c r="H111" s="168"/>
      <c r="I111" s="168"/>
      <c r="J111" s="168"/>
      <c r="K111" s="173">
        <f>E111+F111+G111+I111</f>
        <v>0</v>
      </c>
      <c r="L111" s="181"/>
      <c r="M111" s="168"/>
      <c r="N111" s="168"/>
      <c r="O111" s="168"/>
      <c r="P111" s="168"/>
      <c r="Q111" s="168"/>
      <c r="R111" s="173">
        <f>L111+M111+N111+P111</f>
        <v>0</v>
      </c>
      <c r="S111" s="172"/>
      <c r="T111" s="172"/>
      <c r="U111" s="172"/>
      <c r="V111" s="172"/>
      <c r="W111" s="172"/>
      <c r="X111" s="172"/>
      <c r="Y111" s="173">
        <f>S111+T111+U111+W111</f>
        <v>0</v>
      </c>
      <c r="Z111" s="172"/>
      <c r="AA111" s="172"/>
      <c r="AB111" s="172"/>
      <c r="AC111" s="172"/>
      <c r="AD111" s="172"/>
      <c r="AE111" s="172"/>
      <c r="AF111" s="173">
        <f>Z111+AA111+AB111+AD111</f>
        <v>0</v>
      </c>
      <c r="AG111" s="172"/>
      <c r="AH111" s="172"/>
      <c r="AI111" s="172"/>
      <c r="AJ111" s="172"/>
      <c r="AK111" s="172"/>
      <c r="AL111" s="172"/>
      <c r="AM111" s="173">
        <f>AG111+AH111+AI111+AK111</f>
        <v>0</v>
      </c>
      <c r="AN111" s="172"/>
      <c r="AO111" s="172"/>
      <c r="AP111" s="172"/>
      <c r="AQ111" s="172"/>
      <c r="AR111" s="172"/>
      <c r="AS111" s="172"/>
      <c r="AT111" s="173">
        <f>AN111+AO111+AP111+AR111</f>
        <v>0</v>
      </c>
      <c r="AU111" s="202">
        <f>AT111+AM111+AF111+Y111+R111+K111</f>
        <v>0</v>
      </c>
      <c r="AV111" s="183"/>
      <c r="AW111" s="168"/>
      <c r="AX111" s="184"/>
      <c r="AY111" s="168"/>
    </row>
    <row r="112" spans="1:122" s="59" customFormat="1" ht="31.5" customHeight="1" x14ac:dyDescent="0.25">
      <c r="A112" s="312" t="s">
        <v>837</v>
      </c>
      <c r="B112" s="311"/>
      <c r="C112" s="311"/>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311"/>
      <c r="AP112" s="311"/>
      <c r="AQ112" s="311"/>
      <c r="AR112" s="311"/>
      <c r="AS112" s="311"/>
      <c r="AT112" s="311"/>
      <c r="AU112" s="311"/>
      <c r="AV112" s="311"/>
      <c r="AW112" s="311"/>
      <c r="AX112" s="311"/>
      <c r="AY112" s="311"/>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row>
    <row r="113" spans="1:122" s="40" customFormat="1" ht="45" customHeight="1" x14ac:dyDescent="0.25">
      <c r="A113" s="179" t="s">
        <v>674</v>
      </c>
      <c r="B113" s="168"/>
      <c r="C113" s="168"/>
      <c r="D113" s="168"/>
      <c r="E113" s="168"/>
      <c r="F113" s="168"/>
      <c r="G113" s="168"/>
      <c r="H113" s="168"/>
      <c r="I113" s="168"/>
      <c r="J113" s="168"/>
      <c r="K113" s="173">
        <f>E113+F113+G113+I113</f>
        <v>0</v>
      </c>
      <c r="L113" s="181"/>
      <c r="M113" s="168"/>
      <c r="N113" s="168"/>
      <c r="O113" s="168"/>
      <c r="P113" s="168"/>
      <c r="Q113" s="168"/>
      <c r="R113" s="173">
        <f>L113+M113+N113+P113</f>
        <v>0</v>
      </c>
      <c r="S113" s="172"/>
      <c r="T113" s="172"/>
      <c r="U113" s="172"/>
      <c r="V113" s="172"/>
      <c r="W113" s="172"/>
      <c r="X113" s="172"/>
      <c r="Y113" s="173">
        <f>S113+T113+U113+W113</f>
        <v>0</v>
      </c>
      <c r="Z113" s="172"/>
      <c r="AA113" s="172"/>
      <c r="AB113" s="172"/>
      <c r="AC113" s="172"/>
      <c r="AD113" s="172"/>
      <c r="AE113" s="172"/>
      <c r="AF113" s="173">
        <f>Z113+AA113+AB113+AD113</f>
        <v>0</v>
      </c>
      <c r="AG113" s="172"/>
      <c r="AH113" s="172"/>
      <c r="AI113" s="172"/>
      <c r="AJ113" s="172"/>
      <c r="AK113" s="172"/>
      <c r="AL113" s="172"/>
      <c r="AM113" s="173">
        <f>AG113+AH113+AI113+AK113</f>
        <v>0</v>
      </c>
      <c r="AN113" s="172"/>
      <c r="AO113" s="172"/>
      <c r="AP113" s="172"/>
      <c r="AQ113" s="172"/>
      <c r="AR113" s="172"/>
      <c r="AS113" s="172"/>
      <c r="AT113" s="173">
        <f>AN113+AO113+AP113+AR113</f>
        <v>0</v>
      </c>
      <c r="AU113" s="202">
        <f>AT113+AM113+AF113+Y113+R113+K113</f>
        <v>0</v>
      </c>
      <c r="AV113" s="183"/>
      <c r="AW113" s="168"/>
      <c r="AX113" s="184"/>
      <c r="AY113" s="168"/>
    </row>
    <row r="114" spans="1:122" s="59" customFormat="1" ht="31.5" customHeight="1" x14ac:dyDescent="0.25">
      <c r="A114" s="312" t="s">
        <v>597</v>
      </c>
      <c r="B114" s="311"/>
      <c r="C114" s="311"/>
      <c r="D114" s="311"/>
      <c r="E114" s="311"/>
      <c r="F114" s="311"/>
      <c r="G114" s="311"/>
      <c r="H114" s="311"/>
      <c r="I114" s="311"/>
      <c r="J114" s="311"/>
      <c r="K114" s="311"/>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311"/>
      <c r="AP114" s="311"/>
      <c r="AQ114" s="311"/>
      <c r="AR114" s="311"/>
      <c r="AS114" s="311"/>
      <c r="AT114" s="311"/>
      <c r="AU114" s="311"/>
      <c r="AV114" s="311"/>
      <c r="AW114" s="311"/>
      <c r="AX114" s="311"/>
      <c r="AY114" s="311"/>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row>
    <row r="115" spans="1:122" s="40" customFormat="1" ht="45" customHeight="1" x14ac:dyDescent="0.25">
      <c r="A115" s="179" t="s">
        <v>675</v>
      </c>
      <c r="B115" s="168"/>
      <c r="C115" s="168"/>
      <c r="D115" s="168"/>
      <c r="E115" s="168"/>
      <c r="F115" s="168"/>
      <c r="G115" s="168"/>
      <c r="H115" s="168"/>
      <c r="I115" s="168"/>
      <c r="J115" s="168"/>
      <c r="K115" s="173">
        <f>E115+F115+G115+I115</f>
        <v>0</v>
      </c>
      <c r="L115" s="181"/>
      <c r="M115" s="168"/>
      <c r="N115" s="168"/>
      <c r="O115" s="168"/>
      <c r="P115" s="168"/>
      <c r="Q115" s="168"/>
      <c r="R115" s="173">
        <f>L115+M115+N115+P115</f>
        <v>0</v>
      </c>
      <c r="S115" s="172"/>
      <c r="T115" s="172"/>
      <c r="U115" s="172"/>
      <c r="V115" s="172"/>
      <c r="W115" s="172"/>
      <c r="X115" s="172"/>
      <c r="Y115" s="173">
        <f>S115+T115+U115+W115</f>
        <v>0</v>
      </c>
      <c r="Z115" s="172"/>
      <c r="AA115" s="172"/>
      <c r="AB115" s="172"/>
      <c r="AC115" s="172"/>
      <c r="AD115" s="172"/>
      <c r="AE115" s="172"/>
      <c r="AF115" s="173">
        <f>Z115+AA115+AB115+AD115</f>
        <v>0</v>
      </c>
      <c r="AG115" s="172"/>
      <c r="AH115" s="172"/>
      <c r="AI115" s="172"/>
      <c r="AJ115" s="172"/>
      <c r="AK115" s="172"/>
      <c r="AL115" s="172"/>
      <c r="AM115" s="173">
        <f>AG115+AH115+AI115+AK115</f>
        <v>0</v>
      </c>
      <c r="AN115" s="172"/>
      <c r="AO115" s="172"/>
      <c r="AP115" s="172"/>
      <c r="AQ115" s="172"/>
      <c r="AR115" s="172"/>
      <c r="AS115" s="172"/>
      <c r="AT115" s="173">
        <f>AN115+AO115+AP115+AR115</f>
        <v>0</v>
      </c>
      <c r="AU115" s="202">
        <f>AT115+AM115+AF115+Y115+R115+K115</f>
        <v>0</v>
      </c>
      <c r="AV115" s="183"/>
      <c r="AW115" s="168"/>
      <c r="AX115" s="184"/>
      <c r="AY115" s="168"/>
    </row>
    <row r="116" spans="1:122" s="99" customFormat="1" ht="27.75" customHeight="1" x14ac:dyDescent="0.25">
      <c r="A116" s="337" t="s">
        <v>598</v>
      </c>
      <c r="B116" s="343"/>
      <c r="C116" s="343"/>
      <c r="D116" s="343"/>
      <c r="E116" s="213">
        <f>SUM(E118,E120,E122,E124)</f>
        <v>0</v>
      </c>
      <c r="F116" s="213">
        <f t="shared" ref="F116:AU116" si="33">SUM(F118,F120,F122,F124)</f>
        <v>0</v>
      </c>
      <c r="G116" s="213">
        <f t="shared" si="33"/>
        <v>0</v>
      </c>
      <c r="H116" s="213"/>
      <c r="I116" s="213">
        <f t="shared" si="33"/>
        <v>0</v>
      </c>
      <c r="J116" s="213"/>
      <c r="K116" s="213">
        <f t="shared" si="33"/>
        <v>0</v>
      </c>
      <c r="L116" s="213">
        <f t="shared" si="33"/>
        <v>0</v>
      </c>
      <c r="M116" s="213">
        <f t="shared" si="33"/>
        <v>0</v>
      </c>
      <c r="N116" s="213">
        <f t="shared" si="33"/>
        <v>0</v>
      </c>
      <c r="O116" s="213"/>
      <c r="P116" s="213">
        <f t="shared" si="33"/>
        <v>0</v>
      </c>
      <c r="Q116" s="213"/>
      <c r="R116" s="213">
        <f t="shared" si="33"/>
        <v>0</v>
      </c>
      <c r="S116" s="213">
        <f t="shared" si="33"/>
        <v>0</v>
      </c>
      <c r="T116" s="213">
        <f t="shared" si="33"/>
        <v>0</v>
      </c>
      <c r="U116" s="213">
        <f t="shared" si="33"/>
        <v>0</v>
      </c>
      <c r="V116" s="213"/>
      <c r="W116" s="213">
        <f t="shared" si="33"/>
        <v>0</v>
      </c>
      <c r="X116" s="213"/>
      <c r="Y116" s="213">
        <f t="shared" si="33"/>
        <v>0</v>
      </c>
      <c r="Z116" s="213">
        <f t="shared" si="33"/>
        <v>0</v>
      </c>
      <c r="AA116" s="213">
        <f t="shared" si="33"/>
        <v>0</v>
      </c>
      <c r="AB116" s="213">
        <f t="shared" si="33"/>
        <v>0</v>
      </c>
      <c r="AC116" s="213"/>
      <c r="AD116" s="213">
        <f t="shared" si="33"/>
        <v>0</v>
      </c>
      <c r="AE116" s="213"/>
      <c r="AF116" s="213">
        <f t="shared" si="33"/>
        <v>0</v>
      </c>
      <c r="AG116" s="213">
        <f t="shared" si="33"/>
        <v>0</v>
      </c>
      <c r="AH116" s="213">
        <f t="shared" si="33"/>
        <v>0</v>
      </c>
      <c r="AI116" s="213">
        <f t="shared" si="33"/>
        <v>0</v>
      </c>
      <c r="AJ116" s="213"/>
      <c r="AK116" s="213">
        <f t="shared" si="33"/>
        <v>0</v>
      </c>
      <c r="AL116" s="213"/>
      <c r="AM116" s="213">
        <f t="shared" si="33"/>
        <v>0</v>
      </c>
      <c r="AN116" s="213">
        <f t="shared" si="33"/>
        <v>0</v>
      </c>
      <c r="AO116" s="213">
        <f t="shared" si="33"/>
        <v>0</v>
      </c>
      <c r="AP116" s="213">
        <f t="shared" si="33"/>
        <v>0</v>
      </c>
      <c r="AQ116" s="213"/>
      <c r="AR116" s="213">
        <f t="shared" si="33"/>
        <v>0</v>
      </c>
      <c r="AS116" s="213">
        <f t="shared" si="33"/>
        <v>0</v>
      </c>
      <c r="AT116" s="213"/>
      <c r="AU116" s="213">
        <f t="shared" si="33"/>
        <v>0</v>
      </c>
      <c r="AV116" s="213"/>
      <c r="AW116" s="213"/>
      <c r="AX116" s="213"/>
      <c r="AY116" s="213"/>
    </row>
    <row r="117" spans="1:122" s="59" customFormat="1" ht="31.5" customHeight="1" x14ac:dyDescent="0.25">
      <c r="A117" s="312" t="s">
        <v>599</v>
      </c>
      <c r="B117" s="311"/>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311"/>
      <c r="AC117" s="311"/>
      <c r="AD117" s="311"/>
      <c r="AE117" s="311"/>
      <c r="AF117" s="311"/>
      <c r="AG117" s="311"/>
      <c r="AH117" s="311"/>
      <c r="AI117" s="311"/>
      <c r="AJ117" s="311"/>
      <c r="AK117" s="311"/>
      <c r="AL117" s="311"/>
      <c r="AM117" s="311"/>
      <c r="AN117" s="311"/>
      <c r="AO117" s="311"/>
      <c r="AP117" s="311"/>
      <c r="AQ117" s="311"/>
      <c r="AR117" s="311"/>
      <c r="AS117" s="311"/>
      <c r="AT117" s="311"/>
      <c r="AU117" s="311"/>
      <c r="AV117" s="311"/>
      <c r="AW117" s="311"/>
      <c r="AX117" s="311"/>
      <c r="AY117" s="311"/>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row>
    <row r="118" spans="1:122" s="40" customFormat="1" ht="45" customHeight="1" x14ac:dyDescent="0.25">
      <c r="A118" s="179" t="s">
        <v>676</v>
      </c>
      <c r="B118" s="168"/>
      <c r="C118" s="168"/>
      <c r="D118" s="168"/>
      <c r="E118" s="168"/>
      <c r="F118" s="168"/>
      <c r="G118" s="168"/>
      <c r="H118" s="168"/>
      <c r="I118" s="168"/>
      <c r="J118" s="168"/>
      <c r="K118" s="173">
        <f>E118+F118+G118+I118</f>
        <v>0</v>
      </c>
      <c r="L118" s="181"/>
      <c r="M118" s="168"/>
      <c r="N118" s="168"/>
      <c r="O118" s="168"/>
      <c r="P118" s="168"/>
      <c r="Q118" s="168"/>
      <c r="R118" s="173">
        <f>L118+M118+N118+P118</f>
        <v>0</v>
      </c>
      <c r="S118" s="172"/>
      <c r="T118" s="172"/>
      <c r="U118" s="172"/>
      <c r="V118" s="172"/>
      <c r="W118" s="172"/>
      <c r="X118" s="172"/>
      <c r="Y118" s="173">
        <f>S118+T118+U118+W118</f>
        <v>0</v>
      </c>
      <c r="Z118" s="172"/>
      <c r="AA118" s="172"/>
      <c r="AB118" s="172"/>
      <c r="AC118" s="172"/>
      <c r="AD118" s="172"/>
      <c r="AE118" s="172"/>
      <c r="AF118" s="173">
        <f>Z118+AA118+AB118+AD118</f>
        <v>0</v>
      </c>
      <c r="AG118" s="172"/>
      <c r="AH118" s="172"/>
      <c r="AI118" s="172"/>
      <c r="AJ118" s="172"/>
      <c r="AK118" s="172"/>
      <c r="AL118" s="172"/>
      <c r="AM118" s="173">
        <f>AG118+AH118+AI118+AK118</f>
        <v>0</v>
      </c>
      <c r="AN118" s="172"/>
      <c r="AO118" s="172"/>
      <c r="AP118" s="172"/>
      <c r="AQ118" s="172"/>
      <c r="AR118" s="172"/>
      <c r="AS118" s="172"/>
      <c r="AT118" s="173">
        <f>AN118+AO118+AP118+AR118</f>
        <v>0</v>
      </c>
      <c r="AU118" s="202">
        <f>AT118+AM118+AF118+Y118+R118+K118</f>
        <v>0</v>
      </c>
      <c r="AV118" s="183"/>
      <c r="AW118" s="168"/>
      <c r="AX118" s="184"/>
      <c r="AY118" s="168"/>
    </row>
    <row r="119" spans="1:122" s="59" customFormat="1" ht="31.5" customHeight="1" x14ac:dyDescent="0.25">
      <c r="A119" s="312" t="s">
        <v>838</v>
      </c>
      <c r="B119" s="311"/>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311"/>
      <c r="AM119" s="311"/>
      <c r="AN119" s="311"/>
      <c r="AO119" s="311"/>
      <c r="AP119" s="311"/>
      <c r="AQ119" s="311"/>
      <c r="AR119" s="311"/>
      <c r="AS119" s="311"/>
      <c r="AT119" s="311"/>
      <c r="AU119" s="311"/>
      <c r="AV119" s="311"/>
      <c r="AW119" s="311"/>
      <c r="AX119" s="311"/>
      <c r="AY119" s="311"/>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row>
    <row r="120" spans="1:122" s="40" customFormat="1" ht="45" customHeight="1" x14ac:dyDescent="0.25">
      <c r="A120" s="179" t="s">
        <v>677</v>
      </c>
      <c r="B120" s="168"/>
      <c r="C120" s="168"/>
      <c r="D120" s="168"/>
      <c r="E120" s="168"/>
      <c r="F120" s="168"/>
      <c r="G120" s="168"/>
      <c r="H120" s="168"/>
      <c r="I120" s="168"/>
      <c r="J120" s="168"/>
      <c r="K120" s="173">
        <f>E120+F120+G120+I120</f>
        <v>0</v>
      </c>
      <c r="L120" s="181"/>
      <c r="M120" s="168"/>
      <c r="N120" s="168"/>
      <c r="O120" s="168"/>
      <c r="P120" s="168"/>
      <c r="Q120" s="168"/>
      <c r="R120" s="173">
        <f>L120+M120+N120+P120</f>
        <v>0</v>
      </c>
      <c r="S120" s="172"/>
      <c r="T120" s="172"/>
      <c r="U120" s="172"/>
      <c r="V120" s="172"/>
      <c r="W120" s="172"/>
      <c r="X120" s="172"/>
      <c r="Y120" s="173">
        <f>S120+T120+U120+W120</f>
        <v>0</v>
      </c>
      <c r="Z120" s="172"/>
      <c r="AA120" s="172"/>
      <c r="AB120" s="172"/>
      <c r="AC120" s="172"/>
      <c r="AD120" s="172"/>
      <c r="AE120" s="172"/>
      <c r="AF120" s="173">
        <f>Z120+AA120+AB120+AD120</f>
        <v>0</v>
      </c>
      <c r="AG120" s="172"/>
      <c r="AH120" s="172"/>
      <c r="AI120" s="172"/>
      <c r="AJ120" s="172"/>
      <c r="AK120" s="172"/>
      <c r="AL120" s="172"/>
      <c r="AM120" s="173">
        <f>AG120+AH120+AI120+AK120</f>
        <v>0</v>
      </c>
      <c r="AN120" s="172"/>
      <c r="AO120" s="172"/>
      <c r="AP120" s="172"/>
      <c r="AQ120" s="172"/>
      <c r="AR120" s="172"/>
      <c r="AS120" s="172"/>
      <c r="AT120" s="173">
        <f>AN120+AO120+AP120+AR120</f>
        <v>0</v>
      </c>
      <c r="AU120" s="202">
        <f>AT120+AM120+AF120+Y120+R120+K120</f>
        <v>0</v>
      </c>
      <c r="AV120" s="183"/>
      <c r="AW120" s="168"/>
      <c r="AX120" s="184"/>
      <c r="AY120" s="168"/>
    </row>
    <row r="121" spans="1:122" s="59" customFormat="1" ht="31.5" customHeight="1" x14ac:dyDescent="0.25">
      <c r="A121" s="312" t="s">
        <v>600</v>
      </c>
      <c r="B121" s="311"/>
      <c r="C121" s="311"/>
      <c r="D121" s="311"/>
      <c r="E121" s="311"/>
      <c r="F121" s="311"/>
      <c r="G121" s="311"/>
      <c r="H121" s="311"/>
      <c r="I121" s="311"/>
      <c r="J121" s="311"/>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11"/>
      <c r="AP121" s="311"/>
      <c r="AQ121" s="311"/>
      <c r="AR121" s="311"/>
      <c r="AS121" s="311"/>
      <c r="AT121" s="311"/>
      <c r="AU121" s="311"/>
      <c r="AV121" s="311"/>
      <c r="AW121" s="311"/>
      <c r="AX121" s="311"/>
      <c r="AY121" s="311"/>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row>
    <row r="122" spans="1:122" s="40" customFormat="1" ht="45" customHeight="1" x14ac:dyDescent="0.25">
      <c r="A122" s="179" t="s">
        <v>678</v>
      </c>
      <c r="B122" s="168"/>
      <c r="C122" s="168"/>
      <c r="D122" s="168"/>
      <c r="E122" s="168"/>
      <c r="F122" s="168"/>
      <c r="G122" s="168"/>
      <c r="H122" s="168"/>
      <c r="I122" s="168"/>
      <c r="J122" s="168"/>
      <c r="K122" s="173">
        <f>E122+F122+G122+I122</f>
        <v>0</v>
      </c>
      <c r="L122" s="181"/>
      <c r="M122" s="168"/>
      <c r="N122" s="168"/>
      <c r="O122" s="168"/>
      <c r="P122" s="168"/>
      <c r="Q122" s="168"/>
      <c r="R122" s="173">
        <f>L122+M122+N122+P122</f>
        <v>0</v>
      </c>
      <c r="S122" s="172"/>
      <c r="T122" s="172"/>
      <c r="U122" s="172"/>
      <c r="V122" s="172"/>
      <c r="W122" s="172"/>
      <c r="X122" s="172"/>
      <c r="Y122" s="173">
        <f>S122+T122+U122+W122</f>
        <v>0</v>
      </c>
      <c r="Z122" s="172"/>
      <c r="AA122" s="172"/>
      <c r="AB122" s="172"/>
      <c r="AC122" s="172"/>
      <c r="AD122" s="172"/>
      <c r="AE122" s="172"/>
      <c r="AF122" s="173">
        <f>Z122+AA122+AB122+AD122</f>
        <v>0</v>
      </c>
      <c r="AG122" s="172"/>
      <c r="AH122" s="172"/>
      <c r="AI122" s="172"/>
      <c r="AJ122" s="172"/>
      <c r="AK122" s="172"/>
      <c r="AL122" s="172"/>
      <c r="AM122" s="173">
        <f>AG122+AH122+AI122+AK122</f>
        <v>0</v>
      </c>
      <c r="AN122" s="172"/>
      <c r="AO122" s="172"/>
      <c r="AP122" s="172"/>
      <c r="AQ122" s="172"/>
      <c r="AR122" s="172"/>
      <c r="AS122" s="172"/>
      <c r="AT122" s="173">
        <f>AN122+AO122+AP122+AR122</f>
        <v>0</v>
      </c>
      <c r="AU122" s="202">
        <f>AT122+AM122+AF122+Y122+R122+K122</f>
        <v>0</v>
      </c>
      <c r="AV122" s="183"/>
      <c r="AW122" s="168"/>
      <c r="AX122" s="184"/>
      <c r="AY122" s="168"/>
    </row>
    <row r="123" spans="1:122" s="59" customFormat="1" ht="31.5" customHeight="1" x14ac:dyDescent="0.25">
      <c r="A123" s="312" t="s">
        <v>839</v>
      </c>
      <c r="B123" s="311"/>
      <c r="C123" s="311"/>
      <c r="D123" s="311"/>
      <c r="E123" s="311"/>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1"/>
      <c r="AB123" s="311"/>
      <c r="AC123" s="311"/>
      <c r="AD123" s="311"/>
      <c r="AE123" s="311"/>
      <c r="AF123" s="311"/>
      <c r="AG123" s="311"/>
      <c r="AH123" s="311"/>
      <c r="AI123" s="311"/>
      <c r="AJ123" s="311"/>
      <c r="AK123" s="311"/>
      <c r="AL123" s="311"/>
      <c r="AM123" s="311"/>
      <c r="AN123" s="311"/>
      <c r="AO123" s="311"/>
      <c r="AP123" s="311"/>
      <c r="AQ123" s="311"/>
      <c r="AR123" s="311"/>
      <c r="AS123" s="311"/>
      <c r="AT123" s="311"/>
      <c r="AU123" s="311"/>
      <c r="AV123" s="311"/>
      <c r="AW123" s="311"/>
      <c r="AX123" s="311"/>
      <c r="AY123" s="311"/>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row>
    <row r="124" spans="1:122" s="40" customFormat="1" ht="45" customHeight="1" x14ac:dyDescent="0.25">
      <c r="A124" s="179" t="s">
        <v>679</v>
      </c>
      <c r="B124" s="168"/>
      <c r="C124" s="168"/>
      <c r="D124" s="168"/>
      <c r="E124" s="168"/>
      <c r="F124" s="168"/>
      <c r="G124" s="168"/>
      <c r="H124" s="168"/>
      <c r="I124" s="168"/>
      <c r="J124" s="168"/>
      <c r="K124" s="173">
        <f>E124+F124+G124+I124</f>
        <v>0</v>
      </c>
      <c r="L124" s="181"/>
      <c r="M124" s="168"/>
      <c r="N124" s="168"/>
      <c r="O124" s="168"/>
      <c r="P124" s="168"/>
      <c r="Q124" s="168"/>
      <c r="R124" s="173">
        <f>L124+M124+N124+P124</f>
        <v>0</v>
      </c>
      <c r="S124" s="172"/>
      <c r="T124" s="172"/>
      <c r="U124" s="172"/>
      <c r="V124" s="172"/>
      <c r="W124" s="172"/>
      <c r="X124" s="172"/>
      <c r="Y124" s="173">
        <f>S124+T124+U124+W124</f>
        <v>0</v>
      </c>
      <c r="Z124" s="172"/>
      <c r="AA124" s="172"/>
      <c r="AB124" s="172"/>
      <c r="AC124" s="172"/>
      <c r="AD124" s="172"/>
      <c r="AE124" s="172"/>
      <c r="AF124" s="173">
        <f>Z124+AA124+AB124+AD124</f>
        <v>0</v>
      </c>
      <c r="AG124" s="172"/>
      <c r="AH124" s="172"/>
      <c r="AI124" s="172"/>
      <c r="AJ124" s="172"/>
      <c r="AK124" s="172"/>
      <c r="AL124" s="172"/>
      <c r="AM124" s="173">
        <f>AG124+AH124+AI124+AK124</f>
        <v>0</v>
      </c>
      <c r="AN124" s="172"/>
      <c r="AO124" s="172"/>
      <c r="AP124" s="172"/>
      <c r="AQ124" s="172"/>
      <c r="AR124" s="172"/>
      <c r="AS124" s="172"/>
      <c r="AT124" s="173">
        <f>AN124+AO124+AP124+AR124</f>
        <v>0</v>
      </c>
      <c r="AU124" s="202">
        <f>AT124+AM124+AF124+Y124+R124+K124</f>
        <v>0</v>
      </c>
      <c r="AV124" s="183"/>
      <c r="AW124" s="168"/>
      <c r="AX124" s="184"/>
      <c r="AY124" s="168"/>
    </row>
    <row r="125" spans="1:122" s="121" customFormat="1" ht="27.75" customHeight="1" x14ac:dyDescent="0.25">
      <c r="A125" s="337" t="s">
        <v>601</v>
      </c>
      <c r="B125" s="339"/>
      <c r="C125" s="339"/>
      <c r="D125" s="339"/>
      <c r="E125" s="167">
        <f>SUM(E127,E129,E131:E137)</f>
        <v>18717.29</v>
      </c>
      <c r="F125" s="167">
        <f t="shared" ref="F125:AU125" si="34">SUM(F127,F129,F131:F137)</f>
        <v>3234190</v>
      </c>
      <c r="G125" s="167">
        <f t="shared" si="34"/>
        <v>1826149.78</v>
      </c>
      <c r="H125" s="167"/>
      <c r="I125" s="167">
        <f t="shared" si="34"/>
        <v>499589.18000000005</v>
      </c>
      <c r="J125" s="167"/>
      <c r="K125" s="167">
        <f t="shared" si="34"/>
        <v>5578646.2500000009</v>
      </c>
      <c r="L125" s="167">
        <f t="shared" si="34"/>
        <v>947480</v>
      </c>
      <c r="M125" s="167">
        <f t="shared" si="34"/>
        <v>0</v>
      </c>
      <c r="N125" s="167">
        <f t="shared" si="34"/>
        <v>0</v>
      </c>
      <c r="O125" s="167"/>
      <c r="P125" s="167">
        <f t="shared" si="34"/>
        <v>1260720</v>
      </c>
      <c r="Q125" s="167"/>
      <c r="R125" s="167">
        <f t="shared" si="34"/>
        <v>2208200</v>
      </c>
      <c r="S125" s="167">
        <f t="shared" si="34"/>
        <v>247480</v>
      </c>
      <c r="T125" s="167">
        <f t="shared" si="34"/>
        <v>0</v>
      </c>
      <c r="U125" s="167">
        <f t="shared" si="34"/>
        <v>0</v>
      </c>
      <c r="V125" s="167"/>
      <c r="W125" s="167">
        <f t="shared" si="34"/>
        <v>1260720</v>
      </c>
      <c r="X125" s="167"/>
      <c r="Y125" s="167">
        <f t="shared" si="34"/>
        <v>1508200</v>
      </c>
      <c r="Z125" s="167">
        <f t="shared" si="34"/>
        <v>0</v>
      </c>
      <c r="AA125" s="167">
        <f t="shared" si="34"/>
        <v>0</v>
      </c>
      <c r="AB125" s="167">
        <f t="shared" si="34"/>
        <v>0</v>
      </c>
      <c r="AC125" s="167"/>
      <c r="AD125" s="167">
        <f t="shared" si="34"/>
        <v>0</v>
      </c>
      <c r="AE125" s="167"/>
      <c r="AF125" s="167">
        <f t="shared" si="34"/>
        <v>0</v>
      </c>
      <c r="AG125" s="167">
        <f t="shared" si="34"/>
        <v>0</v>
      </c>
      <c r="AH125" s="167">
        <f t="shared" si="34"/>
        <v>0</v>
      </c>
      <c r="AI125" s="167">
        <f t="shared" si="34"/>
        <v>0</v>
      </c>
      <c r="AJ125" s="167"/>
      <c r="AK125" s="167">
        <f t="shared" si="34"/>
        <v>0</v>
      </c>
      <c r="AL125" s="167"/>
      <c r="AM125" s="167">
        <f t="shared" si="34"/>
        <v>0</v>
      </c>
      <c r="AN125" s="167">
        <f t="shared" si="34"/>
        <v>0</v>
      </c>
      <c r="AO125" s="167">
        <f t="shared" si="34"/>
        <v>0</v>
      </c>
      <c r="AP125" s="167">
        <f t="shared" si="34"/>
        <v>0</v>
      </c>
      <c r="AQ125" s="167"/>
      <c r="AR125" s="167">
        <f t="shared" si="34"/>
        <v>0</v>
      </c>
      <c r="AS125" s="167"/>
      <c r="AT125" s="167">
        <f t="shared" si="34"/>
        <v>0</v>
      </c>
      <c r="AU125" s="167">
        <f t="shared" si="34"/>
        <v>9295046.25</v>
      </c>
      <c r="AV125" s="167"/>
      <c r="AW125" s="167"/>
      <c r="AX125" s="167"/>
      <c r="AY125" s="167"/>
    </row>
    <row r="126" spans="1:122" s="59" customFormat="1" ht="31.5" customHeight="1" x14ac:dyDescent="0.25">
      <c r="A126" s="312" t="s">
        <v>840</v>
      </c>
      <c r="B126" s="311"/>
      <c r="C126" s="311"/>
      <c r="D126" s="311"/>
      <c r="E126" s="311"/>
      <c r="F126" s="311"/>
      <c r="G126" s="311"/>
      <c r="H126" s="311"/>
      <c r="I126" s="311"/>
      <c r="J126" s="311"/>
      <c r="K126" s="311"/>
      <c r="L126" s="311"/>
      <c r="M126" s="311"/>
      <c r="N126" s="311"/>
      <c r="O126" s="311"/>
      <c r="P126" s="311"/>
      <c r="Q126" s="311"/>
      <c r="R126" s="311"/>
      <c r="S126" s="311"/>
      <c r="T126" s="311"/>
      <c r="U126" s="311"/>
      <c r="V126" s="311"/>
      <c r="W126" s="311"/>
      <c r="X126" s="311"/>
      <c r="Y126" s="311"/>
      <c r="Z126" s="311"/>
      <c r="AA126" s="311"/>
      <c r="AB126" s="311"/>
      <c r="AC126" s="311"/>
      <c r="AD126" s="311"/>
      <c r="AE126" s="311"/>
      <c r="AF126" s="311"/>
      <c r="AG126" s="311"/>
      <c r="AH126" s="311"/>
      <c r="AI126" s="311"/>
      <c r="AJ126" s="311"/>
      <c r="AK126" s="311"/>
      <c r="AL126" s="311"/>
      <c r="AM126" s="311"/>
      <c r="AN126" s="311"/>
      <c r="AO126" s="311"/>
      <c r="AP126" s="311"/>
      <c r="AQ126" s="311"/>
      <c r="AR126" s="311"/>
      <c r="AS126" s="311"/>
      <c r="AT126" s="311"/>
      <c r="AU126" s="311"/>
      <c r="AV126" s="311"/>
      <c r="AW126" s="311"/>
      <c r="AX126" s="311"/>
      <c r="AY126" s="311"/>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row>
    <row r="127" spans="1:122" s="40" customFormat="1" ht="45" customHeight="1" x14ac:dyDescent="0.25">
      <c r="A127" s="179" t="s">
        <v>680</v>
      </c>
      <c r="B127" s="168"/>
      <c r="C127" s="168"/>
      <c r="D127" s="168"/>
      <c r="E127" s="168"/>
      <c r="F127" s="168"/>
      <c r="G127" s="168"/>
      <c r="H127" s="168"/>
      <c r="I127" s="168"/>
      <c r="J127" s="168"/>
      <c r="K127" s="173">
        <f>E127+F127+G127+I127</f>
        <v>0</v>
      </c>
      <c r="L127" s="181"/>
      <c r="M127" s="168"/>
      <c r="N127" s="168"/>
      <c r="O127" s="168"/>
      <c r="P127" s="168"/>
      <c r="Q127" s="168"/>
      <c r="R127" s="173">
        <f>L127+M127+N127+P127</f>
        <v>0</v>
      </c>
      <c r="S127" s="172"/>
      <c r="T127" s="172"/>
      <c r="U127" s="172"/>
      <c r="V127" s="172"/>
      <c r="W127" s="172"/>
      <c r="X127" s="172"/>
      <c r="Y127" s="173">
        <f>S127+T127+U127+W127</f>
        <v>0</v>
      </c>
      <c r="Z127" s="172"/>
      <c r="AA127" s="172"/>
      <c r="AB127" s="172"/>
      <c r="AC127" s="172"/>
      <c r="AD127" s="172"/>
      <c r="AE127" s="172"/>
      <c r="AF127" s="173">
        <f>Z127+AA127+AB127+AD127</f>
        <v>0</v>
      </c>
      <c r="AG127" s="172"/>
      <c r="AH127" s="172"/>
      <c r="AI127" s="172"/>
      <c r="AJ127" s="172"/>
      <c r="AK127" s="172"/>
      <c r="AL127" s="172"/>
      <c r="AM127" s="173">
        <f>AG127+AH127+AI127+AK127</f>
        <v>0</v>
      </c>
      <c r="AN127" s="172"/>
      <c r="AO127" s="172"/>
      <c r="AP127" s="172"/>
      <c r="AQ127" s="172"/>
      <c r="AR127" s="172"/>
      <c r="AS127" s="172"/>
      <c r="AT127" s="173">
        <f>AN127+AO127+AP127+AR127</f>
        <v>0</v>
      </c>
      <c r="AU127" s="202">
        <f>AT127+AM127+AF127+Y127+R127+K127</f>
        <v>0</v>
      </c>
      <c r="AV127" s="183"/>
      <c r="AW127" s="168"/>
      <c r="AX127" s="184"/>
      <c r="AY127" s="168"/>
    </row>
    <row r="128" spans="1:122" s="59" customFormat="1" ht="31.5" customHeight="1" x14ac:dyDescent="0.25">
      <c r="A128" s="312" t="s">
        <v>602</v>
      </c>
      <c r="B128" s="311"/>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1"/>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row>
    <row r="129" spans="1:122" s="40" customFormat="1" ht="45" customHeight="1" x14ac:dyDescent="0.25">
      <c r="A129" s="179" t="s">
        <v>681</v>
      </c>
      <c r="B129" s="168"/>
      <c r="C129" s="168"/>
      <c r="D129" s="168"/>
      <c r="E129" s="168"/>
      <c r="F129" s="168"/>
      <c r="G129" s="168"/>
      <c r="H129" s="168"/>
      <c r="I129" s="168"/>
      <c r="J129" s="168"/>
      <c r="K129" s="173">
        <f>E129+F129+G129+I129</f>
        <v>0</v>
      </c>
      <c r="L129" s="181"/>
      <c r="M129" s="168"/>
      <c r="N129" s="168"/>
      <c r="O129" s="168"/>
      <c r="P129" s="168"/>
      <c r="Q129" s="168"/>
      <c r="R129" s="173">
        <f>L129+M129+N129+P129</f>
        <v>0</v>
      </c>
      <c r="S129" s="172"/>
      <c r="T129" s="172"/>
      <c r="U129" s="172"/>
      <c r="V129" s="172"/>
      <c r="W129" s="172"/>
      <c r="X129" s="172"/>
      <c r="Y129" s="173">
        <f>S129+T129+U129+W129</f>
        <v>0</v>
      </c>
      <c r="Z129" s="172"/>
      <c r="AA129" s="172"/>
      <c r="AB129" s="172"/>
      <c r="AC129" s="172"/>
      <c r="AD129" s="172"/>
      <c r="AE129" s="172"/>
      <c r="AF129" s="173">
        <f>Z129+AA129+AB129+AD129</f>
        <v>0</v>
      </c>
      <c r="AG129" s="172"/>
      <c r="AH129" s="172"/>
      <c r="AI129" s="172"/>
      <c r="AJ129" s="172"/>
      <c r="AK129" s="172"/>
      <c r="AL129" s="172"/>
      <c r="AM129" s="173">
        <f>AG129+AH129+AI129+AK129</f>
        <v>0</v>
      </c>
      <c r="AN129" s="172"/>
      <c r="AO129" s="172"/>
      <c r="AP129" s="172"/>
      <c r="AQ129" s="172"/>
      <c r="AR129" s="172"/>
      <c r="AS129" s="172"/>
      <c r="AT129" s="173">
        <f>AN129+AO129+AP129+AR129</f>
        <v>0</v>
      </c>
      <c r="AU129" s="202">
        <f>AT129+AM129+AF129+Y129+R129+K129</f>
        <v>0</v>
      </c>
      <c r="AV129" s="183"/>
      <c r="AW129" s="168"/>
      <c r="AX129" s="184"/>
      <c r="AY129" s="168"/>
    </row>
    <row r="130" spans="1:122" s="59" customFormat="1" ht="31.5" customHeight="1" x14ac:dyDescent="0.25">
      <c r="A130" s="312" t="s">
        <v>841</v>
      </c>
      <c r="B130" s="311"/>
      <c r="C130" s="311"/>
      <c r="D130" s="311"/>
      <c r="E130" s="311"/>
      <c r="F130" s="311"/>
      <c r="G130" s="311"/>
      <c r="H130" s="311"/>
      <c r="I130" s="311"/>
      <c r="J130" s="311"/>
      <c r="K130" s="311"/>
      <c r="L130" s="311"/>
      <c r="M130" s="311"/>
      <c r="N130" s="311"/>
      <c r="O130" s="311"/>
      <c r="P130" s="311"/>
      <c r="Q130" s="311"/>
      <c r="R130" s="311"/>
      <c r="S130" s="311"/>
      <c r="T130" s="311"/>
      <c r="U130" s="311"/>
      <c r="V130" s="311"/>
      <c r="W130" s="311"/>
      <c r="X130" s="311"/>
      <c r="Y130" s="311"/>
      <c r="Z130" s="311"/>
      <c r="AA130" s="311"/>
      <c r="AB130" s="311"/>
      <c r="AC130" s="311"/>
      <c r="AD130" s="311"/>
      <c r="AE130" s="311"/>
      <c r="AF130" s="311"/>
      <c r="AG130" s="311"/>
      <c r="AH130" s="311"/>
      <c r="AI130" s="311"/>
      <c r="AJ130" s="311"/>
      <c r="AK130" s="311"/>
      <c r="AL130" s="311"/>
      <c r="AM130" s="311"/>
      <c r="AN130" s="311"/>
      <c r="AO130" s="311"/>
      <c r="AP130" s="311"/>
      <c r="AQ130" s="311"/>
      <c r="AR130" s="311"/>
      <c r="AS130" s="311"/>
      <c r="AT130" s="311"/>
      <c r="AU130" s="311"/>
      <c r="AV130" s="311"/>
      <c r="AW130" s="311"/>
      <c r="AX130" s="311"/>
      <c r="AY130" s="311"/>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row>
    <row r="131" spans="1:122" s="292" customFormat="1" ht="85.5" customHeight="1" x14ac:dyDescent="0.25">
      <c r="A131" s="290" t="s">
        <v>682</v>
      </c>
      <c r="B131" s="168" t="s">
        <v>274</v>
      </c>
      <c r="C131" s="168" t="s">
        <v>145</v>
      </c>
      <c r="D131" s="291"/>
      <c r="E131" s="200"/>
      <c r="F131" s="200">
        <v>2234190</v>
      </c>
      <c r="G131" s="200">
        <v>1681835.24</v>
      </c>
      <c r="H131" s="200"/>
      <c r="I131" s="205">
        <f>396751.03+62750.12</f>
        <v>459501.15</v>
      </c>
      <c r="J131" s="215" t="s">
        <v>242</v>
      </c>
      <c r="K131" s="215">
        <f>E131+F131+G131+I131</f>
        <v>4375526.3900000006</v>
      </c>
      <c r="L131" s="200"/>
      <c r="M131" s="200"/>
      <c r="N131" s="200"/>
      <c r="O131" s="200"/>
      <c r="P131" s="200"/>
      <c r="Q131" s="200"/>
      <c r="R131" s="107">
        <f>L131+M131+N131+P131</f>
        <v>0</v>
      </c>
      <c r="S131" s="200"/>
      <c r="T131" s="200"/>
      <c r="U131" s="200"/>
      <c r="V131" s="200"/>
      <c r="W131" s="200"/>
      <c r="X131" s="200"/>
      <c r="Y131" s="107">
        <f>S131+T131+U131+W131</f>
        <v>0</v>
      </c>
      <c r="Z131" s="200"/>
      <c r="AA131" s="200"/>
      <c r="AB131" s="200"/>
      <c r="AC131" s="200"/>
      <c r="AD131" s="200"/>
      <c r="AE131" s="200"/>
      <c r="AF131" s="107">
        <f>Z131+AA131+AB131+AD131</f>
        <v>0</v>
      </c>
      <c r="AG131" s="200"/>
      <c r="AH131" s="200"/>
      <c r="AI131" s="200"/>
      <c r="AJ131" s="200"/>
      <c r="AK131" s="200"/>
      <c r="AL131" s="200"/>
      <c r="AM131" s="107">
        <f>AG131+AH131+AI131+AK131</f>
        <v>0</v>
      </c>
      <c r="AN131" s="200"/>
      <c r="AO131" s="200"/>
      <c r="AP131" s="200"/>
      <c r="AQ131" s="200"/>
      <c r="AR131" s="200"/>
      <c r="AS131" s="200"/>
      <c r="AT131" s="107">
        <f>AN131+AO131+AP131+AR131</f>
        <v>0</v>
      </c>
      <c r="AU131" s="182">
        <f>AT131+AM131+AF131+Y131+R131+K131</f>
        <v>4375526.3900000006</v>
      </c>
      <c r="AV131" s="183" t="s">
        <v>275</v>
      </c>
      <c r="AW131" s="200">
        <v>2022</v>
      </c>
      <c r="AX131" s="200">
        <v>2022</v>
      </c>
      <c r="AY131" s="216" t="s">
        <v>448</v>
      </c>
    </row>
    <row r="132" spans="1:122" s="4" customFormat="1" ht="86.25" customHeight="1" x14ac:dyDescent="0.25">
      <c r="A132" s="226" t="s">
        <v>842</v>
      </c>
      <c r="B132" s="168" t="s">
        <v>75</v>
      </c>
      <c r="C132" s="168" t="s">
        <v>145</v>
      </c>
      <c r="D132" s="214"/>
      <c r="E132" s="200">
        <v>18717.29</v>
      </c>
      <c r="F132" s="200"/>
      <c r="G132" s="200">
        <v>144314.54</v>
      </c>
      <c r="H132" s="200" t="s">
        <v>74</v>
      </c>
      <c r="I132" s="200">
        <f>4446.27+6239.1+29402.66</f>
        <v>40088.03</v>
      </c>
      <c r="J132" s="183" t="s">
        <v>683</v>
      </c>
      <c r="K132" s="215">
        <f>E132+F132+G132+I132</f>
        <v>203119.86000000002</v>
      </c>
      <c r="L132" s="200"/>
      <c r="M132" s="200"/>
      <c r="N132" s="200"/>
      <c r="O132" s="200"/>
      <c r="P132" s="200"/>
      <c r="Q132" s="200"/>
      <c r="R132" s="107">
        <f>L132+M132+N132+P132</f>
        <v>0</v>
      </c>
      <c r="S132" s="200"/>
      <c r="T132" s="200"/>
      <c r="U132" s="200"/>
      <c r="V132" s="200"/>
      <c r="W132" s="200"/>
      <c r="X132" s="200"/>
      <c r="Y132" s="107">
        <f>S132+T132+U132+W132</f>
        <v>0</v>
      </c>
      <c r="Z132" s="200"/>
      <c r="AA132" s="200"/>
      <c r="AB132" s="200"/>
      <c r="AC132" s="200"/>
      <c r="AD132" s="200"/>
      <c r="AE132" s="200"/>
      <c r="AF132" s="107">
        <f>Z132+AA132+AB132+AD132</f>
        <v>0</v>
      </c>
      <c r="AG132" s="200"/>
      <c r="AH132" s="200"/>
      <c r="AI132" s="200"/>
      <c r="AJ132" s="200"/>
      <c r="AK132" s="200"/>
      <c r="AL132" s="200"/>
      <c r="AM132" s="107">
        <f>AG132+AH132+AI132+AK132</f>
        <v>0</v>
      </c>
      <c r="AN132" s="200"/>
      <c r="AO132" s="200"/>
      <c r="AP132" s="200"/>
      <c r="AQ132" s="200"/>
      <c r="AR132" s="200"/>
      <c r="AS132" s="200"/>
      <c r="AT132" s="107">
        <f>AN132+AO132+AP132+AR132</f>
        <v>0</v>
      </c>
      <c r="AU132" s="182">
        <f>AT132+AM132+AF132+Y132+R132+K132</f>
        <v>203119.86000000002</v>
      </c>
      <c r="AV132" s="183" t="s">
        <v>76</v>
      </c>
      <c r="AW132" s="200">
        <v>2022</v>
      </c>
      <c r="AX132" s="200">
        <v>2022</v>
      </c>
      <c r="AY132" s="216" t="s">
        <v>448</v>
      </c>
    </row>
    <row r="133" spans="1:122" s="4" customFormat="1" ht="107.25" customHeight="1" x14ac:dyDescent="0.25">
      <c r="A133" s="226" t="s">
        <v>843</v>
      </c>
      <c r="B133" s="168" t="s">
        <v>887</v>
      </c>
      <c r="C133" s="168" t="s">
        <v>145</v>
      </c>
      <c r="D133" s="214"/>
      <c r="E133" s="200"/>
      <c r="F133" s="200"/>
      <c r="G133" s="200"/>
      <c r="H133" s="200"/>
      <c r="I133" s="200"/>
      <c r="J133" s="200"/>
      <c r="K133" s="215">
        <f>E133+F133+G133+I133</f>
        <v>0</v>
      </c>
      <c r="L133" s="200">
        <v>25000</v>
      </c>
      <c r="M133" s="200"/>
      <c r="N133" s="200"/>
      <c r="O133" s="200"/>
      <c r="P133" s="200"/>
      <c r="Q133" s="200"/>
      <c r="R133" s="107">
        <f>L133+M133+N133+P133</f>
        <v>25000</v>
      </c>
      <c r="S133" s="200">
        <v>25000</v>
      </c>
      <c r="T133" s="200"/>
      <c r="U133" s="200"/>
      <c r="V133" s="200"/>
      <c r="W133" s="200"/>
      <c r="X133" s="200"/>
      <c r="Y133" s="107">
        <f>S133+T133+U133+W133</f>
        <v>25000</v>
      </c>
      <c r="Z133" s="200"/>
      <c r="AA133" s="200"/>
      <c r="AB133" s="200"/>
      <c r="AC133" s="200"/>
      <c r="AD133" s="200"/>
      <c r="AE133" s="200"/>
      <c r="AF133" s="107">
        <f>Z133+AA133+AB133+AD133</f>
        <v>0</v>
      </c>
      <c r="AG133" s="200"/>
      <c r="AH133" s="200"/>
      <c r="AI133" s="200"/>
      <c r="AJ133" s="200"/>
      <c r="AK133" s="200"/>
      <c r="AL133" s="200"/>
      <c r="AM133" s="107">
        <f>AG133+AH133+AI133+AK133</f>
        <v>0</v>
      </c>
      <c r="AN133" s="200"/>
      <c r="AO133" s="200"/>
      <c r="AP133" s="200"/>
      <c r="AQ133" s="200"/>
      <c r="AR133" s="200"/>
      <c r="AS133" s="200"/>
      <c r="AT133" s="107">
        <f>AN133+AO133+AP133+AR133</f>
        <v>0</v>
      </c>
      <c r="AU133" s="182">
        <f>AT133+AM133+AF133+Y133+R133+K133</f>
        <v>50000</v>
      </c>
      <c r="AV133" s="183" t="s">
        <v>889</v>
      </c>
      <c r="AW133" s="200">
        <v>2023</v>
      </c>
      <c r="AX133" s="200">
        <v>2024</v>
      </c>
      <c r="AY133" s="216" t="s">
        <v>888</v>
      </c>
    </row>
    <row r="134" spans="1:122" s="4" customFormat="1" ht="66" customHeight="1" x14ac:dyDescent="0.25">
      <c r="A134" s="226" t="s">
        <v>844</v>
      </c>
      <c r="B134" s="168" t="s">
        <v>890</v>
      </c>
      <c r="C134" s="168" t="s">
        <v>145</v>
      </c>
      <c r="D134" s="214"/>
      <c r="E134" s="200"/>
      <c r="F134" s="200"/>
      <c r="G134" s="200"/>
      <c r="H134" s="200"/>
      <c r="I134" s="200"/>
      <c r="J134" s="200"/>
      <c r="K134" s="215">
        <f>E134+F134+G134+I134</f>
        <v>0</v>
      </c>
      <c r="L134" s="200">
        <v>222480</v>
      </c>
      <c r="M134" s="200"/>
      <c r="N134" s="200"/>
      <c r="O134" s="200"/>
      <c r="P134" s="200">
        <v>1260720</v>
      </c>
      <c r="Q134" s="200"/>
      <c r="R134" s="107">
        <f>L134+M134+N134+P134</f>
        <v>1483200</v>
      </c>
      <c r="S134" s="200">
        <v>222480</v>
      </c>
      <c r="T134" s="200"/>
      <c r="U134" s="200"/>
      <c r="V134" s="200"/>
      <c r="W134" s="200">
        <v>1260720</v>
      </c>
      <c r="X134" s="200"/>
      <c r="Y134" s="107">
        <f>S134+T134+U134+W134</f>
        <v>1483200</v>
      </c>
      <c r="Z134" s="200"/>
      <c r="AA134" s="200"/>
      <c r="AB134" s="200"/>
      <c r="AC134" s="200"/>
      <c r="AD134" s="200"/>
      <c r="AE134" s="200"/>
      <c r="AF134" s="107">
        <f>Z134+AA134+AB134+AD134</f>
        <v>0</v>
      </c>
      <c r="AG134" s="200"/>
      <c r="AH134" s="200"/>
      <c r="AI134" s="200"/>
      <c r="AJ134" s="200"/>
      <c r="AK134" s="200"/>
      <c r="AL134" s="200"/>
      <c r="AM134" s="107">
        <f>AG134+AH134+AI134+AK134</f>
        <v>0</v>
      </c>
      <c r="AN134" s="200"/>
      <c r="AO134" s="200"/>
      <c r="AP134" s="200"/>
      <c r="AQ134" s="200"/>
      <c r="AR134" s="200"/>
      <c r="AS134" s="200"/>
      <c r="AT134" s="107">
        <f>AN134+AO134+AP134+AR134</f>
        <v>0</v>
      </c>
      <c r="AU134" s="182">
        <f>AT134+AM134+AF134+Y134+R134+K134</f>
        <v>2966400</v>
      </c>
      <c r="AV134" s="183" t="s">
        <v>891</v>
      </c>
      <c r="AW134" s="200">
        <v>2023</v>
      </c>
      <c r="AX134" s="200">
        <v>2024</v>
      </c>
      <c r="AY134" s="168" t="s">
        <v>133</v>
      </c>
    </row>
    <row r="135" spans="1:122" s="4" customFormat="1" ht="294.75" customHeight="1" x14ac:dyDescent="0.25">
      <c r="A135" s="226" t="s">
        <v>845</v>
      </c>
      <c r="B135" s="168" t="s">
        <v>276</v>
      </c>
      <c r="C135" s="168"/>
      <c r="D135" s="214"/>
      <c r="E135" s="200"/>
      <c r="F135" s="200">
        <v>1000000</v>
      </c>
      <c r="G135" s="200"/>
      <c r="H135" s="200"/>
      <c r="I135" s="200"/>
      <c r="J135" s="200"/>
      <c r="K135" s="215">
        <f>E135+F135+G135+I135</f>
        <v>1000000</v>
      </c>
      <c r="L135" s="200">
        <v>700000</v>
      </c>
      <c r="M135" s="200"/>
      <c r="N135" s="200"/>
      <c r="O135" s="200"/>
      <c r="P135" s="200"/>
      <c r="Q135" s="200"/>
      <c r="R135" s="107">
        <f>L135+M135+N135+P135</f>
        <v>700000</v>
      </c>
      <c r="S135" s="200"/>
      <c r="T135" s="200"/>
      <c r="U135" s="200"/>
      <c r="V135" s="200"/>
      <c r="W135" s="200"/>
      <c r="X135" s="200"/>
      <c r="Y135" s="107">
        <f>S135+T135+U135+W135</f>
        <v>0</v>
      </c>
      <c r="Z135" s="200"/>
      <c r="AA135" s="200"/>
      <c r="AB135" s="200"/>
      <c r="AC135" s="200"/>
      <c r="AD135" s="200"/>
      <c r="AE135" s="200"/>
      <c r="AF135" s="107">
        <f>Z135+AA135+AB135+AD135</f>
        <v>0</v>
      </c>
      <c r="AG135" s="200"/>
      <c r="AH135" s="200"/>
      <c r="AI135" s="200"/>
      <c r="AJ135" s="200"/>
      <c r="AK135" s="200"/>
      <c r="AL135" s="200"/>
      <c r="AM135" s="107">
        <f>AG135+AH135+AI135+AK135</f>
        <v>0</v>
      </c>
      <c r="AN135" s="200"/>
      <c r="AO135" s="200"/>
      <c r="AP135" s="200"/>
      <c r="AQ135" s="200"/>
      <c r="AR135" s="200"/>
      <c r="AS135" s="200"/>
      <c r="AT135" s="107">
        <f>AN135+AO135+AP135+AR135</f>
        <v>0</v>
      </c>
      <c r="AU135" s="182">
        <f>AT135+AM135+AF135+Y135+R135+K135</f>
        <v>1700000</v>
      </c>
      <c r="AV135" s="183" t="s">
        <v>277</v>
      </c>
      <c r="AW135" s="200">
        <v>2023</v>
      </c>
      <c r="AX135" s="200">
        <v>2023</v>
      </c>
      <c r="AY135" s="168" t="s">
        <v>133</v>
      </c>
    </row>
    <row r="136" spans="1:122" s="59" customFormat="1" ht="31.5" customHeight="1" x14ac:dyDescent="0.25">
      <c r="A136" s="312" t="s">
        <v>846</v>
      </c>
      <c r="B136" s="311"/>
      <c r="C136" s="311"/>
      <c r="D136" s="311"/>
      <c r="E136" s="311"/>
      <c r="F136" s="311"/>
      <c r="G136" s="311"/>
      <c r="H136" s="311"/>
      <c r="I136" s="311"/>
      <c r="J136" s="311"/>
      <c r="K136" s="311"/>
      <c r="L136" s="311"/>
      <c r="M136" s="311"/>
      <c r="N136" s="311"/>
      <c r="O136" s="311"/>
      <c r="P136" s="311"/>
      <c r="Q136" s="311"/>
      <c r="R136" s="311"/>
      <c r="S136" s="311"/>
      <c r="T136" s="311"/>
      <c r="U136" s="311"/>
      <c r="V136" s="311"/>
      <c r="W136" s="311"/>
      <c r="X136" s="311"/>
      <c r="Y136" s="311"/>
      <c r="Z136" s="311"/>
      <c r="AA136" s="311"/>
      <c r="AB136" s="311"/>
      <c r="AC136" s="311"/>
      <c r="AD136" s="311"/>
      <c r="AE136" s="311"/>
      <c r="AF136" s="311"/>
      <c r="AG136" s="311"/>
      <c r="AH136" s="311"/>
      <c r="AI136" s="311"/>
      <c r="AJ136" s="311"/>
      <c r="AK136" s="311"/>
      <c r="AL136" s="311"/>
      <c r="AM136" s="311"/>
      <c r="AN136" s="311"/>
      <c r="AO136" s="311"/>
      <c r="AP136" s="311"/>
      <c r="AQ136" s="311"/>
      <c r="AR136" s="311"/>
      <c r="AS136" s="311"/>
      <c r="AT136" s="311"/>
      <c r="AU136" s="311"/>
      <c r="AV136" s="311"/>
      <c r="AW136" s="311"/>
      <c r="AX136" s="311"/>
      <c r="AY136" s="311"/>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row>
    <row r="137" spans="1:122" s="292" customFormat="1" ht="85.5" customHeight="1" x14ac:dyDescent="0.25">
      <c r="A137" s="290" t="s">
        <v>603</v>
      </c>
      <c r="B137" s="168"/>
      <c r="C137" s="168"/>
      <c r="D137" s="291"/>
      <c r="E137" s="200"/>
      <c r="F137" s="200"/>
      <c r="G137" s="200"/>
      <c r="H137" s="200"/>
      <c r="I137" s="205"/>
      <c r="J137" s="215"/>
      <c r="K137" s="215"/>
      <c r="L137" s="200"/>
      <c r="M137" s="200"/>
      <c r="N137" s="200"/>
      <c r="O137" s="200"/>
      <c r="P137" s="200"/>
      <c r="Q137" s="200"/>
      <c r="R137" s="107"/>
      <c r="S137" s="200"/>
      <c r="T137" s="200"/>
      <c r="U137" s="200"/>
      <c r="V137" s="200"/>
      <c r="W137" s="200"/>
      <c r="X137" s="200"/>
      <c r="Y137" s="107"/>
      <c r="Z137" s="200"/>
      <c r="AA137" s="200"/>
      <c r="AB137" s="200"/>
      <c r="AC137" s="200"/>
      <c r="AD137" s="200"/>
      <c r="AE137" s="200"/>
      <c r="AF137" s="107"/>
      <c r="AG137" s="200"/>
      <c r="AH137" s="200"/>
      <c r="AI137" s="200"/>
      <c r="AJ137" s="200"/>
      <c r="AK137" s="200"/>
      <c r="AL137" s="200"/>
      <c r="AM137" s="107"/>
      <c r="AN137" s="200"/>
      <c r="AO137" s="200"/>
      <c r="AP137" s="200"/>
      <c r="AQ137" s="200"/>
      <c r="AR137" s="200"/>
      <c r="AS137" s="200"/>
      <c r="AT137" s="107"/>
      <c r="AU137" s="182"/>
      <c r="AV137" s="183"/>
      <c r="AW137" s="200"/>
      <c r="AX137" s="200"/>
      <c r="AY137" s="216"/>
    </row>
    <row r="138" spans="1:122" s="139" customFormat="1" ht="27.75" customHeight="1" x14ac:dyDescent="0.25">
      <c r="A138" s="337" t="s">
        <v>847</v>
      </c>
      <c r="B138" s="340"/>
      <c r="C138" s="340"/>
      <c r="D138" s="340"/>
      <c r="E138" s="167">
        <f>SUM(E140,E142:E145,E147,E149,E151)</f>
        <v>335031</v>
      </c>
      <c r="F138" s="167">
        <f>SUM(F140,F142:F145,F147,F149,F151)</f>
        <v>0</v>
      </c>
      <c r="G138" s="167">
        <f>SUM(G140,G142:G145,G147,G149,G151)</f>
        <v>0</v>
      </c>
      <c r="H138" s="167"/>
      <c r="I138" s="167">
        <f>SUM(I140,I142:I145,I147,I149,I151)</f>
        <v>784776</v>
      </c>
      <c r="J138" s="167"/>
      <c r="K138" s="167">
        <f>SUM(K140,K142:K145,K147,K149,K151)</f>
        <v>1119807</v>
      </c>
      <c r="L138" s="167">
        <f>SUM(L140,L142:L145,L147,L149,L151)</f>
        <v>30000</v>
      </c>
      <c r="M138" s="167">
        <f>SUM(M140,M142:M145,M147,M149,M151)</f>
        <v>0</v>
      </c>
      <c r="N138" s="167">
        <f>SUM(N140,N142:N145,N147,N149,N151)</f>
        <v>0</v>
      </c>
      <c r="O138" s="167"/>
      <c r="P138" s="167">
        <f>SUM(P140,P142:P145,P147,P149,P151)</f>
        <v>0</v>
      </c>
      <c r="Q138" s="167"/>
      <c r="R138" s="167">
        <f>SUM(R140,R142:R145,R147,R149,R151)</f>
        <v>30000</v>
      </c>
      <c r="S138" s="167">
        <f>SUM(S140,S142:S145,S147,S149,S151)</f>
        <v>30000</v>
      </c>
      <c r="T138" s="167">
        <f>SUM(T140,T142:T145,T147,T149,T151)</f>
        <v>0</v>
      </c>
      <c r="U138" s="167">
        <f>SUM(U140,U142:U145,U147,U149,U151)</f>
        <v>0</v>
      </c>
      <c r="V138" s="167"/>
      <c r="W138" s="167">
        <f>SUM(W140,W142:W145,W147,W149,W151)</f>
        <v>0</v>
      </c>
      <c r="X138" s="167"/>
      <c r="Y138" s="167">
        <f>SUM(Y140,Y142:Y145,Y147,Y149,Y151)</f>
        <v>30000</v>
      </c>
      <c r="Z138" s="167">
        <f>SUM(Z140,Z142:Z145,Z147,Z149,Z151)</f>
        <v>0</v>
      </c>
      <c r="AA138" s="167">
        <f>SUM(AA140,AA142:AA145,AA147,AA149,AA151)</f>
        <v>0</v>
      </c>
      <c r="AB138" s="167">
        <f>SUM(AB140,AB142:AB145,AB147,AB149,AB151)</f>
        <v>0</v>
      </c>
      <c r="AC138" s="167"/>
      <c r="AD138" s="167">
        <f>SUM(AD140,AD142:AD145,AD147,AD149,AD151)</f>
        <v>0</v>
      </c>
      <c r="AE138" s="167"/>
      <c r="AF138" s="167">
        <f>SUM(AF140,AF142:AF145,AF147,AF149,AF151)</f>
        <v>0</v>
      </c>
      <c r="AG138" s="167">
        <f>SUM(AG140,AG142:AG145,AG147,AG149,AG151)</f>
        <v>0</v>
      </c>
      <c r="AH138" s="167">
        <f>SUM(AH140,AH142:AH145,AH147,AH149,AH151)</f>
        <v>0</v>
      </c>
      <c r="AI138" s="167">
        <f>SUM(AI140,AI142:AI145,AI147,AI149,AI151)</f>
        <v>0</v>
      </c>
      <c r="AJ138" s="167"/>
      <c r="AK138" s="167">
        <f>SUM(AK140,AK142:AK145,AK147,AK149,AK151)</f>
        <v>0</v>
      </c>
      <c r="AL138" s="167"/>
      <c r="AM138" s="167">
        <f>SUM(AM140,AM142:AM145,AM147,AM149,AM151)</f>
        <v>0</v>
      </c>
      <c r="AN138" s="167">
        <f>SUM(AN140,AN142:AN145,AN147,AN149,AN151)</f>
        <v>0</v>
      </c>
      <c r="AO138" s="167">
        <f>SUM(AO140,AO142:AO145,AO147,AO149,AO151)</f>
        <v>0</v>
      </c>
      <c r="AP138" s="167">
        <f>SUM(AP140,AP142:AP145,AP147,AP149,AP151)</f>
        <v>0</v>
      </c>
      <c r="AQ138" s="167"/>
      <c r="AR138" s="167">
        <f>SUM(AR140,AR142:AR145,AR147,AR149,AR151)</f>
        <v>0</v>
      </c>
      <c r="AS138" s="167"/>
      <c r="AT138" s="167">
        <f>SUM(AT140,AT142:AT145,AT147,AT149,AT151)</f>
        <v>0</v>
      </c>
      <c r="AU138" s="167">
        <f>SUM(AU140,AU142:AU145,AU147,AU149,AU151)</f>
        <v>1179807</v>
      </c>
      <c r="AV138" s="167"/>
      <c r="AW138" s="167"/>
      <c r="AX138" s="167"/>
      <c r="AY138" s="167"/>
    </row>
    <row r="139" spans="1:122" s="59" customFormat="1" ht="31.5" customHeight="1" x14ac:dyDescent="0.25">
      <c r="A139" s="312" t="s">
        <v>604</v>
      </c>
      <c r="B139" s="311"/>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1"/>
      <c r="AD139" s="311"/>
      <c r="AE139" s="311"/>
      <c r="AF139" s="311"/>
      <c r="AG139" s="311"/>
      <c r="AH139" s="311"/>
      <c r="AI139" s="311"/>
      <c r="AJ139" s="311"/>
      <c r="AK139" s="311"/>
      <c r="AL139" s="311"/>
      <c r="AM139" s="311"/>
      <c r="AN139" s="311"/>
      <c r="AO139" s="311"/>
      <c r="AP139" s="311"/>
      <c r="AQ139" s="311"/>
      <c r="AR139" s="311"/>
      <c r="AS139" s="311"/>
      <c r="AT139" s="311"/>
      <c r="AU139" s="311"/>
      <c r="AV139" s="311"/>
      <c r="AW139" s="311"/>
      <c r="AX139" s="311"/>
      <c r="AY139" s="311"/>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row>
    <row r="140" spans="1:122" s="40" customFormat="1" ht="45" customHeight="1" x14ac:dyDescent="0.25">
      <c r="A140" s="179" t="s">
        <v>605</v>
      </c>
      <c r="B140" s="168"/>
      <c r="C140" s="168"/>
      <c r="D140" s="168"/>
      <c r="E140" s="168"/>
      <c r="F140" s="168"/>
      <c r="G140" s="168"/>
      <c r="H140" s="168"/>
      <c r="I140" s="168"/>
      <c r="J140" s="168"/>
      <c r="K140" s="173">
        <f>E140+F140+G140+I140</f>
        <v>0</v>
      </c>
      <c r="L140" s="181"/>
      <c r="M140" s="168"/>
      <c r="N140" s="168"/>
      <c r="O140" s="168"/>
      <c r="P140" s="168"/>
      <c r="Q140" s="168"/>
      <c r="R140" s="173">
        <f>L140+M140+N140+P140</f>
        <v>0</v>
      </c>
      <c r="S140" s="172"/>
      <c r="T140" s="172"/>
      <c r="U140" s="172"/>
      <c r="V140" s="172"/>
      <c r="W140" s="172"/>
      <c r="X140" s="172"/>
      <c r="Y140" s="173">
        <f>S140+T140+U140+W140</f>
        <v>0</v>
      </c>
      <c r="Z140" s="172"/>
      <c r="AA140" s="172"/>
      <c r="AB140" s="172"/>
      <c r="AC140" s="172"/>
      <c r="AD140" s="172"/>
      <c r="AE140" s="172"/>
      <c r="AF140" s="173">
        <f>Z140+AA140+AB140+AD140</f>
        <v>0</v>
      </c>
      <c r="AG140" s="172"/>
      <c r="AH140" s="172"/>
      <c r="AI140" s="172"/>
      <c r="AJ140" s="172"/>
      <c r="AK140" s="172"/>
      <c r="AL140" s="172"/>
      <c r="AM140" s="173">
        <f>AG140+AH140+AI140+AK140</f>
        <v>0</v>
      </c>
      <c r="AN140" s="172"/>
      <c r="AO140" s="172"/>
      <c r="AP140" s="172"/>
      <c r="AQ140" s="172"/>
      <c r="AR140" s="172"/>
      <c r="AS140" s="172"/>
      <c r="AT140" s="173">
        <f>AN140+AO140+AP140+AR140</f>
        <v>0</v>
      </c>
      <c r="AU140" s="202">
        <f>AT140+AM140+AF140+Y140+R140+K140</f>
        <v>0</v>
      </c>
      <c r="AV140" s="183"/>
      <c r="AW140" s="168"/>
      <c r="AX140" s="184"/>
      <c r="AY140" s="168"/>
    </row>
    <row r="141" spans="1:122" s="59" customFormat="1" ht="31.5" customHeight="1" x14ac:dyDescent="0.25">
      <c r="A141" s="312" t="s">
        <v>606</v>
      </c>
      <c r="B141" s="311"/>
      <c r="C141" s="311"/>
      <c r="D141" s="311"/>
      <c r="E141" s="311"/>
      <c r="F141" s="311"/>
      <c r="G141" s="311"/>
      <c r="H141" s="311"/>
      <c r="I141" s="311"/>
      <c r="J141" s="311"/>
      <c r="K141" s="311"/>
      <c r="L141" s="311"/>
      <c r="M141" s="311"/>
      <c r="N141" s="311"/>
      <c r="O141" s="311"/>
      <c r="P141" s="311"/>
      <c r="Q141" s="311"/>
      <c r="R141" s="311"/>
      <c r="S141" s="311"/>
      <c r="T141" s="311"/>
      <c r="U141" s="311"/>
      <c r="V141" s="311"/>
      <c r="W141" s="311"/>
      <c r="X141" s="311"/>
      <c r="Y141" s="311"/>
      <c r="Z141" s="311"/>
      <c r="AA141" s="311"/>
      <c r="AB141" s="311"/>
      <c r="AC141" s="311"/>
      <c r="AD141" s="311"/>
      <c r="AE141" s="311"/>
      <c r="AF141" s="311"/>
      <c r="AG141" s="311"/>
      <c r="AH141" s="311"/>
      <c r="AI141" s="311"/>
      <c r="AJ141" s="311"/>
      <c r="AK141" s="311"/>
      <c r="AL141" s="311"/>
      <c r="AM141" s="311"/>
      <c r="AN141" s="311"/>
      <c r="AO141" s="311"/>
      <c r="AP141" s="311"/>
      <c r="AQ141" s="311"/>
      <c r="AR141" s="311"/>
      <c r="AS141" s="311"/>
      <c r="AT141" s="311"/>
      <c r="AU141" s="311"/>
      <c r="AV141" s="311"/>
      <c r="AW141" s="311"/>
      <c r="AX141" s="311"/>
      <c r="AY141" s="311"/>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row>
    <row r="142" spans="1:122" s="6" customFormat="1" ht="409.5" customHeight="1" x14ac:dyDescent="0.25">
      <c r="A142" s="225" t="s">
        <v>607</v>
      </c>
      <c r="B142" s="217" t="s">
        <v>289</v>
      </c>
      <c r="C142" s="218"/>
      <c r="D142" s="219"/>
      <c r="E142" s="293">
        <v>335031</v>
      </c>
      <c r="F142" s="197"/>
      <c r="G142" s="220"/>
      <c r="H142" s="220"/>
      <c r="I142" s="197">
        <v>284776</v>
      </c>
      <c r="J142" s="220" t="s">
        <v>290</v>
      </c>
      <c r="K142" s="173">
        <f>E142+F142+G142+I142</f>
        <v>619807</v>
      </c>
      <c r="L142" s="172"/>
      <c r="M142" s="172"/>
      <c r="N142" s="172"/>
      <c r="O142" s="172"/>
      <c r="P142" s="172"/>
      <c r="Q142" s="172"/>
      <c r="R142" s="173">
        <f>L142+M142+N142+P142</f>
        <v>0</v>
      </c>
      <c r="S142" s="172"/>
      <c r="T142" s="172"/>
      <c r="U142" s="172"/>
      <c r="V142" s="172"/>
      <c r="W142" s="172"/>
      <c r="X142" s="172"/>
      <c r="Y142" s="173">
        <f>S142+T142+U142+W142</f>
        <v>0</v>
      </c>
      <c r="Z142" s="172"/>
      <c r="AA142" s="172"/>
      <c r="AB142" s="172"/>
      <c r="AC142" s="172"/>
      <c r="AD142" s="172"/>
      <c r="AE142" s="172"/>
      <c r="AF142" s="173">
        <f>Z142+AA142+AB142+AD142</f>
        <v>0</v>
      </c>
      <c r="AG142" s="172"/>
      <c r="AH142" s="172"/>
      <c r="AI142" s="172"/>
      <c r="AJ142" s="172"/>
      <c r="AK142" s="172"/>
      <c r="AL142" s="172"/>
      <c r="AM142" s="173">
        <f>AG142+AH142+AI142+AK142</f>
        <v>0</v>
      </c>
      <c r="AN142" s="172"/>
      <c r="AO142" s="172"/>
      <c r="AP142" s="172"/>
      <c r="AQ142" s="172"/>
      <c r="AR142" s="172"/>
      <c r="AS142" s="172"/>
      <c r="AT142" s="173">
        <f>AN142+AO142+AP142+AR142</f>
        <v>0</v>
      </c>
      <c r="AU142" s="182">
        <f>AT142+AM142+AF142+Y142+R142+K142</f>
        <v>619807</v>
      </c>
      <c r="AV142" s="221" t="s">
        <v>330</v>
      </c>
      <c r="AW142" s="172">
        <v>2022</v>
      </c>
      <c r="AX142" s="172">
        <v>2022</v>
      </c>
      <c r="AY142" s="207" t="s">
        <v>111</v>
      </c>
    </row>
    <row r="143" spans="1:122" s="6" customFormat="1" ht="67.5" customHeight="1" x14ac:dyDescent="0.25">
      <c r="A143" s="225" t="s">
        <v>608</v>
      </c>
      <c r="B143" s="169" t="s">
        <v>134</v>
      </c>
      <c r="C143" s="168" t="s">
        <v>145</v>
      </c>
      <c r="D143" s="172"/>
      <c r="E143" s="210"/>
      <c r="F143" s="172"/>
      <c r="G143" s="210"/>
      <c r="H143" s="172"/>
      <c r="I143" s="172">
        <v>500000</v>
      </c>
      <c r="J143" s="172" t="s">
        <v>684</v>
      </c>
      <c r="K143" s="107">
        <f>E143+F143+G143+I143</f>
        <v>500000</v>
      </c>
      <c r="L143" s="172"/>
      <c r="M143" s="172"/>
      <c r="N143" s="172"/>
      <c r="O143" s="172"/>
      <c r="P143" s="172"/>
      <c r="Q143" s="172"/>
      <c r="R143" s="107">
        <f>L143+M143+N143+P143</f>
        <v>0</v>
      </c>
      <c r="S143" s="200"/>
      <c r="T143" s="200"/>
      <c r="U143" s="200"/>
      <c r="V143" s="200"/>
      <c r="W143" s="200"/>
      <c r="X143" s="200"/>
      <c r="Y143" s="107">
        <f>S143+T143+U143+W143</f>
        <v>0</v>
      </c>
      <c r="Z143" s="200"/>
      <c r="AA143" s="200"/>
      <c r="AB143" s="200"/>
      <c r="AC143" s="200"/>
      <c r="AD143" s="200"/>
      <c r="AE143" s="200"/>
      <c r="AF143" s="107">
        <f>Z143+AA143+AB143+AD143</f>
        <v>0</v>
      </c>
      <c r="AG143" s="200"/>
      <c r="AH143" s="200"/>
      <c r="AI143" s="200"/>
      <c r="AJ143" s="200"/>
      <c r="AK143" s="200"/>
      <c r="AL143" s="200"/>
      <c r="AM143" s="107">
        <f>AG143+AH143+AI143+AK143</f>
        <v>0</v>
      </c>
      <c r="AN143" s="172"/>
      <c r="AO143" s="172"/>
      <c r="AP143" s="172"/>
      <c r="AQ143" s="172"/>
      <c r="AR143" s="172"/>
      <c r="AS143" s="172"/>
      <c r="AT143" s="107">
        <f>AN143+AO143+AP143+AR143</f>
        <v>0</v>
      </c>
      <c r="AU143" s="182">
        <f>AT143+AM143+AF143+Y143+R143+K143</f>
        <v>500000</v>
      </c>
      <c r="AV143" s="169" t="s">
        <v>431</v>
      </c>
      <c r="AW143" s="172">
        <v>2022</v>
      </c>
      <c r="AX143" s="172">
        <v>2022</v>
      </c>
      <c r="AY143" s="169" t="s">
        <v>222</v>
      </c>
    </row>
    <row r="144" spans="1:122" s="6" customFormat="1" ht="85.5" customHeight="1" x14ac:dyDescent="0.25">
      <c r="A144" s="225" t="s">
        <v>774</v>
      </c>
      <c r="B144" s="169" t="s">
        <v>435</v>
      </c>
      <c r="C144" s="168" t="s">
        <v>145</v>
      </c>
      <c r="D144" s="168"/>
      <c r="E144" s="168"/>
      <c r="F144" s="168"/>
      <c r="G144" s="168"/>
      <c r="H144" s="168"/>
      <c r="I144" s="168"/>
      <c r="J144" s="168"/>
      <c r="K144" s="173">
        <f>E144+F144+G144+I144</f>
        <v>0</v>
      </c>
      <c r="L144" s="210">
        <v>30000</v>
      </c>
      <c r="M144" s="172"/>
      <c r="N144" s="172"/>
      <c r="O144" s="172"/>
      <c r="P144" s="172"/>
      <c r="Q144" s="172"/>
      <c r="R144" s="107">
        <f>L144+M144+N144+P144</f>
        <v>30000</v>
      </c>
      <c r="S144" s="210">
        <v>30000</v>
      </c>
      <c r="T144" s="172"/>
      <c r="U144" s="172"/>
      <c r="V144" s="172"/>
      <c r="W144" s="172"/>
      <c r="X144" s="172"/>
      <c r="Y144" s="107">
        <f>S144+T144+U144+W144</f>
        <v>30000</v>
      </c>
      <c r="Z144" s="200"/>
      <c r="AA144" s="200"/>
      <c r="AB144" s="200"/>
      <c r="AC144" s="200"/>
      <c r="AD144" s="200"/>
      <c r="AE144" s="200"/>
      <c r="AF144" s="107">
        <f>Z144+AA144+AB144+AD144</f>
        <v>0</v>
      </c>
      <c r="AG144" s="200"/>
      <c r="AH144" s="200"/>
      <c r="AI144" s="200"/>
      <c r="AJ144" s="200"/>
      <c r="AK144" s="200"/>
      <c r="AL144" s="200"/>
      <c r="AM144" s="107">
        <f>AG144+AH144+AI144+AK144</f>
        <v>0</v>
      </c>
      <c r="AN144" s="210"/>
      <c r="AO144" s="172"/>
      <c r="AP144" s="172"/>
      <c r="AQ144" s="172"/>
      <c r="AR144" s="172"/>
      <c r="AS144" s="172"/>
      <c r="AT144" s="107">
        <f>AN144+AO144+AP144+AR144</f>
        <v>0</v>
      </c>
      <c r="AU144" s="182">
        <f>AT144+AM144+AF144+Y144+R144</f>
        <v>60000</v>
      </c>
      <c r="AV144" s="169" t="s">
        <v>436</v>
      </c>
      <c r="AW144" s="172">
        <v>2023</v>
      </c>
      <c r="AX144" s="172">
        <v>2024</v>
      </c>
      <c r="AY144" s="169" t="s">
        <v>437</v>
      </c>
    </row>
    <row r="145" spans="1:122" s="40" customFormat="1" ht="45" customHeight="1" x14ac:dyDescent="0.25">
      <c r="A145" s="179"/>
      <c r="B145" s="168"/>
      <c r="C145" s="168"/>
      <c r="D145" s="168"/>
      <c r="E145" s="168"/>
      <c r="F145" s="168"/>
      <c r="G145" s="168"/>
      <c r="H145" s="168"/>
      <c r="I145" s="168"/>
      <c r="J145" s="168"/>
      <c r="K145" s="180"/>
      <c r="L145" s="181"/>
      <c r="M145" s="168"/>
      <c r="N145" s="168"/>
      <c r="O145" s="168"/>
      <c r="P145" s="168"/>
      <c r="Q145" s="168"/>
      <c r="R145" s="180"/>
      <c r="S145" s="168"/>
      <c r="T145" s="168"/>
      <c r="U145" s="168"/>
      <c r="V145" s="168"/>
      <c r="W145" s="168"/>
      <c r="X145" s="168"/>
      <c r="Y145" s="180"/>
      <c r="Z145" s="168"/>
      <c r="AA145" s="168"/>
      <c r="AB145" s="168"/>
      <c r="AC145" s="168"/>
      <c r="AD145" s="168"/>
      <c r="AE145" s="168"/>
      <c r="AF145" s="180"/>
      <c r="AG145" s="168"/>
      <c r="AH145" s="168"/>
      <c r="AI145" s="168"/>
      <c r="AJ145" s="168"/>
      <c r="AK145" s="168"/>
      <c r="AL145" s="168"/>
      <c r="AM145" s="180"/>
      <c r="AN145" s="168"/>
      <c r="AO145" s="168"/>
      <c r="AP145" s="168"/>
      <c r="AQ145" s="168"/>
      <c r="AR145" s="168"/>
      <c r="AS145" s="168"/>
      <c r="AT145" s="180"/>
      <c r="AU145" s="182"/>
      <c r="AV145" s="183"/>
      <c r="AW145" s="168"/>
      <c r="AX145" s="184"/>
      <c r="AY145" s="168"/>
    </row>
    <row r="146" spans="1:122" s="59" customFormat="1" ht="31.5" customHeight="1" x14ac:dyDescent="0.25">
      <c r="A146" s="312" t="s">
        <v>609</v>
      </c>
      <c r="B146" s="311"/>
      <c r="C146" s="311"/>
      <c r="D146" s="311"/>
      <c r="E146" s="311"/>
      <c r="F146" s="311"/>
      <c r="G146" s="311"/>
      <c r="H146" s="311"/>
      <c r="I146" s="311"/>
      <c r="J146" s="311"/>
      <c r="K146" s="311"/>
      <c r="L146" s="311"/>
      <c r="M146" s="311"/>
      <c r="N146" s="311"/>
      <c r="O146" s="311"/>
      <c r="P146" s="311"/>
      <c r="Q146" s="311"/>
      <c r="R146" s="311"/>
      <c r="S146" s="311"/>
      <c r="T146" s="311"/>
      <c r="U146" s="311"/>
      <c r="V146" s="311"/>
      <c r="W146" s="311"/>
      <c r="X146" s="311"/>
      <c r="Y146" s="311"/>
      <c r="Z146" s="311"/>
      <c r="AA146" s="311"/>
      <c r="AB146" s="311"/>
      <c r="AC146" s="311"/>
      <c r="AD146" s="311"/>
      <c r="AE146" s="311"/>
      <c r="AF146" s="311"/>
      <c r="AG146" s="311"/>
      <c r="AH146" s="311"/>
      <c r="AI146" s="311"/>
      <c r="AJ146" s="311"/>
      <c r="AK146" s="311"/>
      <c r="AL146" s="311"/>
      <c r="AM146" s="311"/>
      <c r="AN146" s="311"/>
      <c r="AO146" s="311"/>
      <c r="AP146" s="311"/>
      <c r="AQ146" s="311"/>
      <c r="AR146" s="311"/>
      <c r="AS146" s="311"/>
      <c r="AT146" s="311"/>
      <c r="AU146" s="311"/>
      <c r="AV146" s="311"/>
      <c r="AW146" s="311"/>
      <c r="AX146" s="311"/>
      <c r="AY146" s="311"/>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row>
    <row r="147" spans="1:122" s="40" customFormat="1" ht="45" customHeight="1" x14ac:dyDescent="0.25">
      <c r="A147" s="179" t="s">
        <v>610</v>
      </c>
      <c r="B147" s="168"/>
      <c r="C147" s="168"/>
      <c r="D147" s="168"/>
      <c r="E147" s="168"/>
      <c r="F147" s="168"/>
      <c r="G147" s="168"/>
      <c r="H147" s="168"/>
      <c r="I147" s="168"/>
      <c r="J147" s="168"/>
      <c r="K147" s="173">
        <f>E147+F147+G147+I147</f>
        <v>0</v>
      </c>
      <c r="L147" s="181"/>
      <c r="M147" s="168"/>
      <c r="N147" s="168"/>
      <c r="O147" s="168"/>
      <c r="P147" s="168"/>
      <c r="Q147" s="168"/>
      <c r="R147" s="173">
        <f>L147+M147+N147+P147</f>
        <v>0</v>
      </c>
      <c r="S147" s="172"/>
      <c r="T147" s="172"/>
      <c r="U147" s="172"/>
      <c r="V147" s="172"/>
      <c r="W147" s="172"/>
      <c r="X147" s="172"/>
      <c r="Y147" s="173">
        <f>S147+T147+U147+W147</f>
        <v>0</v>
      </c>
      <c r="Z147" s="172"/>
      <c r="AA147" s="172"/>
      <c r="AB147" s="172"/>
      <c r="AC147" s="172"/>
      <c r="AD147" s="172"/>
      <c r="AE147" s="172"/>
      <c r="AF147" s="173">
        <f>Z147+AA147+AB147+AD147</f>
        <v>0</v>
      </c>
      <c r="AG147" s="172"/>
      <c r="AH147" s="172"/>
      <c r="AI147" s="172"/>
      <c r="AJ147" s="172"/>
      <c r="AK147" s="172"/>
      <c r="AL147" s="172"/>
      <c r="AM147" s="173">
        <f>AG147+AH147+AI147+AK147</f>
        <v>0</v>
      </c>
      <c r="AN147" s="172"/>
      <c r="AO147" s="172"/>
      <c r="AP147" s="172"/>
      <c r="AQ147" s="172"/>
      <c r="AR147" s="172"/>
      <c r="AS147" s="172"/>
      <c r="AT147" s="173">
        <f>AN147+AO147+AP147+AR147</f>
        <v>0</v>
      </c>
      <c r="AU147" s="202">
        <f>AT147+AM147+AF147+Y147+R147+K147</f>
        <v>0</v>
      </c>
      <c r="AV147" s="183"/>
      <c r="AW147" s="168"/>
      <c r="AX147" s="184"/>
      <c r="AY147" s="168"/>
    </row>
    <row r="148" spans="1:122" s="59" customFormat="1" ht="31.5" customHeight="1" x14ac:dyDescent="0.25">
      <c r="A148" s="312" t="s">
        <v>611</v>
      </c>
      <c r="B148" s="311"/>
      <c r="C148" s="311"/>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1"/>
      <c r="AD148" s="311"/>
      <c r="AE148" s="311"/>
      <c r="AF148" s="311"/>
      <c r="AG148" s="311"/>
      <c r="AH148" s="311"/>
      <c r="AI148" s="311"/>
      <c r="AJ148" s="311"/>
      <c r="AK148" s="311"/>
      <c r="AL148" s="311"/>
      <c r="AM148" s="311"/>
      <c r="AN148" s="311"/>
      <c r="AO148" s="311"/>
      <c r="AP148" s="311"/>
      <c r="AQ148" s="311"/>
      <c r="AR148" s="311"/>
      <c r="AS148" s="311"/>
      <c r="AT148" s="311"/>
      <c r="AU148" s="311"/>
      <c r="AV148" s="311"/>
      <c r="AW148" s="311"/>
      <c r="AX148" s="311"/>
      <c r="AY148" s="311"/>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row>
    <row r="149" spans="1:122" s="40" customFormat="1" ht="45" customHeight="1" x14ac:dyDescent="0.25">
      <c r="A149" s="179" t="s">
        <v>612</v>
      </c>
      <c r="B149" s="168"/>
      <c r="C149" s="168"/>
      <c r="D149" s="168"/>
      <c r="E149" s="168"/>
      <c r="F149" s="168"/>
      <c r="G149" s="168"/>
      <c r="H149" s="168"/>
      <c r="I149" s="168"/>
      <c r="J149" s="168"/>
      <c r="K149" s="173">
        <f>E149+F149+G149+I149</f>
        <v>0</v>
      </c>
      <c r="L149" s="181"/>
      <c r="M149" s="168"/>
      <c r="N149" s="168"/>
      <c r="O149" s="168"/>
      <c r="P149" s="168"/>
      <c r="Q149" s="168"/>
      <c r="R149" s="173">
        <f>L149+M149+N149+P149</f>
        <v>0</v>
      </c>
      <c r="S149" s="172"/>
      <c r="T149" s="172"/>
      <c r="U149" s="172"/>
      <c r="V149" s="172"/>
      <c r="W149" s="172"/>
      <c r="X149" s="172"/>
      <c r="Y149" s="173">
        <f>S149+T149+U149+W149</f>
        <v>0</v>
      </c>
      <c r="Z149" s="172"/>
      <c r="AA149" s="172"/>
      <c r="AB149" s="172"/>
      <c r="AC149" s="172"/>
      <c r="AD149" s="172"/>
      <c r="AE149" s="172"/>
      <c r="AF149" s="173">
        <f>Z149+AA149+AB149+AD149</f>
        <v>0</v>
      </c>
      <c r="AG149" s="172"/>
      <c r="AH149" s="172"/>
      <c r="AI149" s="172"/>
      <c r="AJ149" s="172"/>
      <c r="AK149" s="172"/>
      <c r="AL149" s="172"/>
      <c r="AM149" s="173">
        <f>AG149+AH149+AI149+AK149</f>
        <v>0</v>
      </c>
      <c r="AN149" s="172"/>
      <c r="AO149" s="172"/>
      <c r="AP149" s="172"/>
      <c r="AQ149" s="172"/>
      <c r="AR149" s="172"/>
      <c r="AS149" s="172"/>
      <c r="AT149" s="173">
        <f>AN149+AO149+AP149+AR149</f>
        <v>0</v>
      </c>
      <c r="AU149" s="202">
        <f>AT149+AM149+AF149+Y149+R149+K149</f>
        <v>0</v>
      </c>
      <c r="AV149" s="183"/>
      <c r="AW149" s="168"/>
      <c r="AX149" s="184"/>
      <c r="AY149" s="168"/>
    </row>
    <row r="150" spans="1:122" s="59" customFormat="1" ht="31.5" customHeight="1" x14ac:dyDescent="0.25">
      <c r="A150" s="312" t="s">
        <v>613</v>
      </c>
      <c r="B150" s="311"/>
      <c r="C150" s="311"/>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311"/>
      <c r="AL150" s="311"/>
      <c r="AM150" s="311"/>
      <c r="AN150" s="311"/>
      <c r="AO150" s="311"/>
      <c r="AP150" s="311"/>
      <c r="AQ150" s="311"/>
      <c r="AR150" s="311"/>
      <c r="AS150" s="311"/>
      <c r="AT150" s="311"/>
      <c r="AU150" s="311"/>
      <c r="AV150" s="311"/>
      <c r="AW150" s="311"/>
      <c r="AX150" s="311"/>
      <c r="AY150" s="311"/>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row>
    <row r="151" spans="1:122" s="40" customFormat="1" ht="45" customHeight="1" x14ac:dyDescent="0.25">
      <c r="A151" s="179" t="s">
        <v>614</v>
      </c>
      <c r="B151" s="168"/>
      <c r="C151" s="168"/>
      <c r="D151" s="168"/>
      <c r="E151" s="168"/>
      <c r="F151" s="168"/>
      <c r="G151" s="168"/>
      <c r="H151" s="168"/>
      <c r="I151" s="168"/>
      <c r="J151" s="168"/>
      <c r="K151" s="173">
        <f>E151+F151+G151+I151</f>
        <v>0</v>
      </c>
      <c r="L151" s="181"/>
      <c r="M151" s="168"/>
      <c r="N151" s="168"/>
      <c r="O151" s="168"/>
      <c r="P151" s="168"/>
      <c r="Q151" s="168"/>
      <c r="R151" s="173">
        <f>L151+M151+N151+P151</f>
        <v>0</v>
      </c>
      <c r="S151" s="172"/>
      <c r="T151" s="172"/>
      <c r="U151" s="172"/>
      <c r="V151" s="172"/>
      <c r="W151" s="172"/>
      <c r="X151" s="172"/>
      <c r="Y151" s="173">
        <f>S151+T151+U151+W151</f>
        <v>0</v>
      </c>
      <c r="Z151" s="172"/>
      <c r="AA151" s="172"/>
      <c r="AB151" s="172"/>
      <c r="AC151" s="172"/>
      <c r="AD151" s="172"/>
      <c r="AE151" s="172"/>
      <c r="AF151" s="173">
        <f>Z151+AA151+AB151+AD151</f>
        <v>0</v>
      </c>
      <c r="AG151" s="172"/>
      <c r="AH151" s="172"/>
      <c r="AI151" s="172"/>
      <c r="AJ151" s="172"/>
      <c r="AK151" s="172"/>
      <c r="AL151" s="172"/>
      <c r="AM151" s="173">
        <f>AG151+AH151+AI151+AK151</f>
        <v>0</v>
      </c>
      <c r="AN151" s="172"/>
      <c r="AO151" s="172"/>
      <c r="AP151" s="172"/>
      <c r="AQ151" s="172"/>
      <c r="AR151" s="172"/>
      <c r="AS151" s="172"/>
      <c r="AT151" s="173">
        <f>AN151+AO151+AP151+AR151</f>
        <v>0</v>
      </c>
      <c r="AU151" s="202">
        <f>AT151+AM151+AF151+Y151+R151+K151</f>
        <v>0</v>
      </c>
      <c r="AV151" s="183"/>
      <c r="AW151" s="168"/>
      <c r="AX151" s="184"/>
      <c r="AY151" s="168"/>
    </row>
    <row r="152" spans="1:122" s="59" customFormat="1" ht="31.5" customHeight="1" x14ac:dyDescent="0.25">
      <c r="A152" s="312" t="s">
        <v>849</v>
      </c>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c r="Z152" s="311"/>
      <c r="AA152" s="311"/>
      <c r="AB152" s="311"/>
      <c r="AC152" s="311"/>
      <c r="AD152" s="311"/>
      <c r="AE152" s="311"/>
      <c r="AF152" s="311"/>
      <c r="AG152" s="311"/>
      <c r="AH152" s="311"/>
      <c r="AI152" s="311"/>
      <c r="AJ152" s="311"/>
      <c r="AK152" s="311"/>
      <c r="AL152" s="311"/>
      <c r="AM152" s="311"/>
      <c r="AN152" s="311"/>
      <c r="AO152" s="311"/>
      <c r="AP152" s="311"/>
      <c r="AQ152" s="311"/>
      <c r="AR152" s="311"/>
      <c r="AS152" s="311"/>
      <c r="AT152" s="311"/>
      <c r="AU152" s="311"/>
      <c r="AV152" s="311"/>
      <c r="AW152" s="311"/>
      <c r="AX152" s="311"/>
      <c r="AY152" s="311"/>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row>
    <row r="153" spans="1:122" s="40" customFormat="1" ht="45" customHeight="1" x14ac:dyDescent="0.25">
      <c r="A153" s="179" t="s">
        <v>848</v>
      </c>
      <c r="B153" s="168"/>
      <c r="C153" s="168"/>
      <c r="D153" s="168"/>
      <c r="E153" s="168"/>
      <c r="F153" s="168"/>
      <c r="G153" s="168"/>
      <c r="H153" s="168"/>
      <c r="I153" s="168"/>
      <c r="J153" s="168"/>
      <c r="K153" s="173">
        <f>E153+F153+G153+I153</f>
        <v>0</v>
      </c>
      <c r="L153" s="181"/>
      <c r="M153" s="168"/>
      <c r="N153" s="168"/>
      <c r="O153" s="168"/>
      <c r="P153" s="168"/>
      <c r="Q153" s="168"/>
      <c r="R153" s="173">
        <f>L153+M153+N153+P153</f>
        <v>0</v>
      </c>
      <c r="S153" s="172"/>
      <c r="T153" s="172"/>
      <c r="U153" s="172"/>
      <c r="V153" s="172"/>
      <c r="W153" s="172"/>
      <c r="X153" s="172"/>
      <c r="Y153" s="173">
        <f>S153+T153+U153+W153</f>
        <v>0</v>
      </c>
      <c r="Z153" s="172"/>
      <c r="AA153" s="172"/>
      <c r="AB153" s="172"/>
      <c r="AC153" s="172"/>
      <c r="AD153" s="172"/>
      <c r="AE153" s="172"/>
      <c r="AF153" s="173">
        <f>Z153+AA153+AB153+AD153</f>
        <v>0</v>
      </c>
      <c r="AG153" s="172"/>
      <c r="AH153" s="172"/>
      <c r="AI153" s="172"/>
      <c r="AJ153" s="172"/>
      <c r="AK153" s="172"/>
      <c r="AL153" s="172"/>
      <c r="AM153" s="173">
        <f>AG153+AH153+AI153+AK153</f>
        <v>0</v>
      </c>
      <c r="AN153" s="172"/>
      <c r="AO153" s="172"/>
      <c r="AP153" s="172"/>
      <c r="AQ153" s="172"/>
      <c r="AR153" s="172"/>
      <c r="AS153" s="172"/>
      <c r="AT153" s="173">
        <f>AN153+AO153+AP153+AR153</f>
        <v>0</v>
      </c>
      <c r="AU153" s="202">
        <f>AT153+AM153+AF153+Y153+R153+K153</f>
        <v>0</v>
      </c>
      <c r="AV153" s="183"/>
      <c r="AW153" s="168"/>
      <c r="AX153" s="184"/>
      <c r="AY153" s="168"/>
    </row>
    <row r="154" spans="1:122" s="121" customFormat="1" ht="27.75" customHeight="1" x14ac:dyDescent="0.25">
      <c r="A154" s="337" t="s">
        <v>615</v>
      </c>
      <c r="B154" s="338"/>
      <c r="C154" s="338"/>
      <c r="D154" s="338"/>
      <c r="E154" s="203">
        <f>SUM(E156:E166,E168:E173,E175:E180,E182:E183)</f>
        <v>272164</v>
      </c>
      <c r="F154" s="203">
        <f t="shared" ref="F154:AU154" si="35">SUM(F156:F166,F168:F173,F175:F180,F182:F183)</f>
        <v>0</v>
      </c>
      <c r="G154" s="203">
        <f t="shared" si="35"/>
        <v>0</v>
      </c>
      <c r="H154" s="203"/>
      <c r="I154" s="203">
        <f t="shared" si="35"/>
        <v>0</v>
      </c>
      <c r="J154" s="203"/>
      <c r="K154" s="203">
        <f t="shared" si="35"/>
        <v>357164</v>
      </c>
      <c r="L154" s="203">
        <f>SUM(L156:L166,L168:L173,L175:L180,L182:L183)</f>
        <v>5305000</v>
      </c>
      <c r="M154" s="203">
        <f t="shared" si="35"/>
        <v>0</v>
      </c>
      <c r="N154" s="203">
        <f t="shared" si="35"/>
        <v>80000</v>
      </c>
      <c r="O154" s="203"/>
      <c r="P154" s="203">
        <f t="shared" si="35"/>
        <v>0</v>
      </c>
      <c r="Q154" s="203"/>
      <c r="R154" s="203">
        <f t="shared" si="35"/>
        <v>5385000</v>
      </c>
      <c r="S154" s="203">
        <f>SUM(S156:S166,S168:S173,S175:S180,S182:S183)</f>
        <v>4193000</v>
      </c>
      <c r="T154" s="203">
        <f t="shared" si="35"/>
        <v>0</v>
      </c>
      <c r="U154" s="203">
        <f t="shared" si="35"/>
        <v>0</v>
      </c>
      <c r="V154" s="203"/>
      <c r="W154" s="203">
        <f t="shared" si="35"/>
        <v>0</v>
      </c>
      <c r="X154" s="203"/>
      <c r="Y154" s="203">
        <f t="shared" si="35"/>
        <v>4193000</v>
      </c>
      <c r="Z154" s="203">
        <f>SUM(Z156:Z166,Z168:Z173,Z175:Z180,Z182:Z183)</f>
        <v>120000</v>
      </c>
      <c r="AA154" s="203">
        <f t="shared" si="35"/>
        <v>0</v>
      </c>
      <c r="AB154" s="203">
        <f t="shared" si="35"/>
        <v>0</v>
      </c>
      <c r="AC154" s="203"/>
      <c r="AD154" s="203">
        <f t="shared" si="35"/>
        <v>0</v>
      </c>
      <c r="AE154" s="203"/>
      <c r="AF154" s="203">
        <f t="shared" si="35"/>
        <v>120000</v>
      </c>
      <c r="AG154" s="203">
        <f>SUM(AG156:AG166,AG168:AG173,AG175:AG180,AG182:AG183)</f>
        <v>110000</v>
      </c>
      <c r="AH154" s="203">
        <f t="shared" si="35"/>
        <v>0</v>
      </c>
      <c r="AI154" s="203">
        <f t="shared" si="35"/>
        <v>0</v>
      </c>
      <c r="AJ154" s="203"/>
      <c r="AK154" s="203">
        <f t="shared" si="35"/>
        <v>0</v>
      </c>
      <c r="AL154" s="203"/>
      <c r="AM154" s="203">
        <f t="shared" si="35"/>
        <v>110000</v>
      </c>
      <c r="AN154" s="203">
        <f>SUM(AN156:AN166,AN168:AN173,AN175:AN180,AN182:AN183)</f>
        <v>690000</v>
      </c>
      <c r="AO154" s="203">
        <f t="shared" si="35"/>
        <v>0</v>
      </c>
      <c r="AP154" s="203">
        <f t="shared" si="35"/>
        <v>0</v>
      </c>
      <c r="AQ154" s="203"/>
      <c r="AR154" s="203">
        <f t="shared" si="35"/>
        <v>0</v>
      </c>
      <c r="AS154" s="203"/>
      <c r="AT154" s="203">
        <f t="shared" si="35"/>
        <v>690000</v>
      </c>
      <c r="AU154" s="203">
        <f t="shared" si="35"/>
        <v>10855164</v>
      </c>
      <c r="AV154" s="204"/>
      <c r="AW154" s="204"/>
      <c r="AX154" s="204"/>
      <c r="AY154" s="204"/>
    </row>
    <row r="155" spans="1:122" s="59" customFormat="1" ht="31.5" customHeight="1" x14ac:dyDescent="0.25">
      <c r="A155" s="312" t="s">
        <v>616</v>
      </c>
      <c r="B155" s="311"/>
      <c r="C155" s="311"/>
      <c r="D155" s="311"/>
      <c r="E155" s="311"/>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1"/>
      <c r="AK155" s="311"/>
      <c r="AL155" s="311"/>
      <c r="AM155" s="311"/>
      <c r="AN155" s="311"/>
      <c r="AO155" s="311"/>
      <c r="AP155" s="311"/>
      <c r="AQ155" s="311"/>
      <c r="AR155" s="311"/>
      <c r="AS155" s="311"/>
      <c r="AT155" s="311"/>
      <c r="AU155" s="311"/>
      <c r="AV155" s="311"/>
      <c r="AW155" s="311"/>
      <c r="AX155" s="311"/>
      <c r="AY155" s="311"/>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row>
    <row r="156" spans="1:122" s="6" customFormat="1" ht="186.75" customHeight="1" x14ac:dyDescent="0.25">
      <c r="A156" s="225" t="s">
        <v>617</v>
      </c>
      <c r="B156" s="169" t="s">
        <v>102</v>
      </c>
      <c r="C156" s="168" t="s">
        <v>145</v>
      </c>
      <c r="D156" s="172"/>
      <c r="E156" s="210"/>
      <c r="F156" s="172"/>
      <c r="G156" s="210"/>
      <c r="H156" s="172"/>
      <c r="I156" s="172"/>
      <c r="J156" s="172"/>
      <c r="K156" s="107">
        <f t="shared" ref="K156:K165" si="36">E156+F156+G156+I156</f>
        <v>0</v>
      </c>
      <c r="L156" s="172">
        <v>80000</v>
      </c>
      <c r="M156" s="172"/>
      <c r="N156" s="172"/>
      <c r="O156" s="172"/>
      <c r="P156" s="172"/>
      <c r="Q156" s="222"/>
      <c r="R156" s="107">
        <f t="shared" ref="R156:R165" si="37">L156+M156+N156+P156</f>
        <v>80000</v>
      </c>
      <c r="S156" s="200"/>
      <c r="T156" s="200"/>
      <c r="U156" s="200"/>
      <c r="V156" s="200"/>
      <c r="W156" s="200"/>
      <c r="X156" s="200"/>
      <c r="Y156" s="107">
        <f t="shared" ref="Y156:Y165" si="38">S156+T156+U156+W156</f>
        <v>0</v>
      </c>
      <c r="Z156" s="200">
        <v>80000</v>
      </c>
      <c r="AA156" s="200"/>
      <c r="AB156" s="200"/>
      <c r="AC156" s="200"/>
      <c r="AD156" s="200"/>
      <c r="AE156" s="200"/>
      <c r="AF156" s="107">
        <f t="shared" ref="AF156:AF165" si="39">Z156+AA156+AB156+AD156</f>
        <v>80000</v>
      </c>
      <c r="AG156" s="200">
        <v>80000</v>
      </c>
      <c r="AH156" s="200"/>
      <c r="AI156" s="200"/>
      <c r="AJ156" s="200"/>
      <c r="AK156" s="200"/>
      <c r="AL156" s="200"/>
      <c r="AM156" s="107">
        <f t="shared" ref="AM156:AM165" si="40">AG156+AH156+AI156+AK156</f>
        <v>80000</v>
      </c>
      <c r="AN156" s="172">
        <v>80000</v>
      </c>
      <c r="AO156" s="172"/>
      <c r="AP156" s="172"/>
      <c r="AQ156" s="172"/>
      <c r="AR156" s="172"/>
      <c r="AS156" s="222"/>
      <c r="AT156" s="107">
        <f t="shared" ref="AT156:AT165" si="41">AN156+AO156+AP156+AR156</f>
        <v>80000</v>
      </c>
      <c r="AU156" s="182">
        <f t="shared" ref="AU156:AU165" si="42">AT156+AM156+AF156+Y156+R156+K156</f>
        <v>320000</v>
      </c>
      <c r="AV156" s="169" t="s">
        <v>103</v>
      </c>
      <c r="AW156" s="172">
        <v>2022</v>
      </c>
      <c r="AX156" s="172">
        <v>2027</v>
      </c>
      <c r="AY156" s="169" t="s">
        <v>111</v>
      </c>
    </row>
    <row r="157" spans="1:122" s="6" customFormat="1" ht="93" customHeight="1" x14ac:dyDescent="0.25">
      <c r="A157" s="225" t="s">
        <v>618</v>
      </c>
      <c r="B157" s="169" t="s">
        <v>193</v>
      </c>
      <c r="C157" s="168" t="s">
        <v>145</v>
      </c>
      <c r="D157" s="172"/>
      <c r="E157" s="210"/>
      <c r="F157" s="172"/>
      <c r="G157" s="210"/>
      <c r="H157" s="172"/>
      <c r="I157" s="172"/>
      <c r="J157" s="172"/>
      <c r="K157" s="107">
        <f t="shared" si="36"/>
        <v>0</v>
      </c>
      <c r="L157" s="172">
        <v>180000</v>
      </c>
      <c r="M157" s="172"/>
      <c r="N157" s="172"/>
      <c r="O157" s="172"/>
      <c r="P157" s="172"/>
      <c r="Q157" s="172"/>
      <c r="R157" s="107">
        <f t="shared" si="37"/>
        <v>180000</v>
      </c>
      <c r="S157" s="200"/>
      <c r="T157" s="200"/>
      <c r="U157" s="200"/>
      <c r="V157" s="200"/>
      <c r="W157" s="200"/>
      <c r="X157" s="200"/>
      <c r="Y157" s="107">
        <f t="shared" si="38"/>
        <v>0</v>
      </c>
      <c r="Z157" s="200"/>
      <c r="AA157" s="200"/>
      <c r="AB157" s="200"/>
      <c r="AC157" s="200"/>
      <c r="AD157" s="200"/>
      <c r="AE157" s="200"/>
      <c r="AF157" s="107">
        <f t="shared" si="39"/>
        <v>0</v>
      </c>
      <c r="AG157" s="200"/>
      <c r="AH157" s="200"/>
      <c r="AI157" s="200"/>
      <c r="AJ157" s="200"/>
      <c r="AK157" s="200"/>
      <c r="AL157" s="200"/>
      <c r="AM157" s="107">
        <f t="shared" si="40"/>
        <v>0</v>
      </c>
      <c r="AN157" s="172">
        <v>180000</v>
      </c>
      <c r="AO157" s="172"/>
      <c r="AP157" s="172"/>
      <c r="AQ157" s="172"/>
      <c r="AR157" s="172"/>
      <c r="AS157" s="172"/>
      <c r="AT157" s="107">
        <f t="shared" si="41"/>
        <v>180000</v>
      </c>
      <c r="AU157" s="182">
        <f t="shared" si="42"/>
        <v>360000</v>
      </c>
      <c r="AV157" s="169" t="s">
        <v>104</v>
      </c>
      <c r="AW157" s="172">
        <v>2023</v>
      </c>
      <c r="AX157" s="172">
        <v>2023</v>
      </c>
      <c r="AY157" s="169" t="s">
        <v>111</v>
      </c>
    </row>
    <row r="158" spans="1:122" s="6" customFormat="1" ht="150.75" customHeight="1" x14ac:dyDescent="0.25">
      <c r="A158" s="225" t="s">
        <v>775</v>
      </c>
      <c r="B158" s="169" t="s">
        <v>100</v>
      </c>
      <c r="C158" s="168" t="s">
        <v>145</v>
      </c>
      <c r="D158" s="172"/>
      <c r="E158" s="172">
        <v>13000</v>
      </c>
      <c r="F158" s="172"/>
      <c r="G158" s="172"/>
      <c r="H158" s="172"/>
      <c r="I158" s="172"/>
      <c r="J158" s="172"/>
      <c r="K158" s="107">
        <f t="shared" si="36"/>
        <v>13000</v>
      </c>
      <c r="L158" s="210">
        <v>20000</v>
      </c>
      <c r="M158" s="172"/>
      <c r="N158" s="172"/>
      <c r="O158" s="172"/>
      <c r="P158" s="172"/>
      <c r="Q158" s="172"/>
      <c r="R158" s="107">
        <f t="shared" si="37"/>
        <v>20000</v>
      </c>
      <c r="S158" s="200"/>
      <c r="T158" s="200"/>
      <c r="U158" s="200"/>
      <c r="V158" s="200"/>
      <c r="W158" s="200"/>
      <c r="X158" s="200"/>
      <c r="Y158" s="107">
        <f t="shared" si="38"/>
        <v>0</v>
      </c>
      <c r="Z158" s="200"/>
      <c r="AA158" s="200"/>
      <c r="AB158" s="200"/>
      <c r="AC158" s="200"/>
      <c r="AD158" s="200"/>
      <c r="AE158" s="200"/>
      <c r="AF158" s="107">
        <f t="shared" si="39"/>
        <v>0</v>
      </c>
      <c r="AG158" s="200"/>
      <c r="AH158" s="200"/>
      <c r="AI158" s="200"/>
      <c r="AJ158" s="200"/>
      <c r="AK158" s="200"/>
      <c r="AL158" s="200"/>
      <c r="AM158" s="107">
        <f t="shared" si="40"/>
        <v>0</v>
      </c>
      <c r="AN158" s="210">
        <v>20000</v>
      </c>
      <c r="AO158" s="172"/>
      <c r="AP158" s="172"/>
      <c r="AQ158" s="172"/>
      <c r="AR158" s="172"/>
      <c r="AS158" s="172"/>
      <c r="AT158" s="107">
        <f t="shared" si="41"/>
        <v>20000</v>
      </c>
      <c r="AU158" s="182">
        <f t="shared" si="42"/>
        <v>53000</v>
      </c>
      <c r="AV158" s="169" t="s">
        <v>446</v>
      </c>
      <c r="AW158" s="172">
        <v>2022</v>
      </c>
      <c r="AX158" s="172">
        <v>2023</v>
      </c>
      <c r="AY158" s="256" t="s">
        <v>111</v>
      </c>
    </row>
    <row r="159" spans="1:122" s="6" customFormat="1" ht="84.75" customHeight="1" x14ac:dyDescent="0.25">
      <c r="A159" s="225" t="s">
        <v>619</v>
      </c>
      <c r="B159" s="169" t="s">
        <v>101</v>
      </c>
      <c r="C159" s="168" t="s">
        <v>145</v>
      </c>
      <c r="D159" s="172"/>
      <c r="E159" s="210"/>
      <c r="F159" s="172"/>
      <c r="G159" s="294"/>
      <c r="H159" s="172"/>
      <c r="I159" s="172"/>
      <c r="J159" s="172"/>
      <c r="K159" s="107">
        <f t="shared" si="36"/>
        <v>0</v>
      </c>
      <c r="L159" s="172">
        <v>20000</v>
      </c>
      <c r="M159" s="172"/>
      <c r="N159" s="172"/>
      <c r="O159" s="172"/>
      <c r="P159" s="172"/>
      <c r="Q159" s="172"/>
      <c r="R159" s="107">
        <f t="shared" si="37"/>
        <v>20000</v>
      </c>
      <c r="S159" s="200"/>
      <c r="T159" s="200"/>
      <c r="U159" s="200"/>
      <c r="V159" s="200"/>
      <c r="W159" s="200"/>
      <c r="X159" s="200"/>
      <c r="Y159" s="107">
        <f t="shared" si="38"/>
        <v>0</v>
      </c>
      <c r="Z159" s="200"/>
      <c r="AA159" s="200"/>
      <c r="AB159" s="200"/>
      <c r="AC159" s="200"/>
      <c r="AD159" s="200"/>
      <c r="AE159" s="200"/>
      <c r="AF159" s="107">
        <f t="shared" si="39"/>
        <v>0</v>
      </c>
      <c r="AG159" s="200"/>
      <c r="AH159" s="200"/>
      <c r="AI159" s="200"/>
      <c r="AJ159" s="200"/>
      <c r="AK159" s="200"/>
      <c r="AL159" s="200"/>
      <c r="AM159" s="107">
        <f t="shared" si="40"/>
        <v>0</v>
      </c>
      <c r="AN159" s="172"/>
      <c r="AO159" s="172"/>
      <c r="AP159" s="172"/>
      <c r="AQ159" s="172"/>
      <c r="AR159" s="172"/>
      <c r="AS159" s="172"/>
      <c r="AT159" s="107">
        <f t="shared" si="41"/>
        <v>0</v>
      </c>
      <c r="AU159" s="182">
        <f t="shared" si="42"/>
        <v>20000</v>
      </c>
      <c r="AV159" s="169" t="s">
        <v>434</v>
      </c>
      <c r="AW159" s="172">
        <v>2022</v>
      </c>
      <c r="AX159" s="172">
        <v>2022</v>
      </c>
      <c r="AY159" s="256" t="s">
        <v>111</v>
      </c>
    </row>
    <row r="160" spans="1:122" s="4" customFormat="1" ht="66.75" customHeight="1" x14ac:dyDescent="0.25">
      <c r="A160" s="225" t="s">
        <v>620</v>
      </c>
      <c r="B160" s="168" t="s">
        <v>743</v>
      </c>
      <c r="C160" s="168" t="s">
        <v>145</v>
      </c>
      <c r="D160" s="200"/>
      <c r="E160" s="264"/>
      <c r="F160" s="200"/>
      <c r="G160" s="264"/>
      <c r="H160" s="200"/>
      <c r="I160" s="200"/>
      <c r="J160" s="200"/>
      <c r="K160" s="107">
        <f t="shared" si="36"/>
        <v>0</v>
      </c>
      <c r="L160" s="200">
        <v>60000</v>
      </c>
      <c r="M160" s="200"/>
      <c r="N160" s="200">
        <v>40000</v>
      </c>
      <c r="O160" s="200" t="s">
        <v>70</v>
      </c>
      <c r="P160" s="200"/>
      <c r="Q160" s="200"/>
      <c r="R160" s="107">
        <f t="shared" si="37"/>
        <v>100000</v>
      </c>
      <c r="S160" s="200"/>
      <c r="T160" s="200"/>
      <c r="U160" s="200"/>
      <c r="V160" s="200"/>
      <c r="W160" s="200"/>
      <c r="X160" s="200"/>
      <c r="Y160" s="107">
        <f t="shared" si="38"/>
        <v>0</v>
      </c>
      <c r="Z160" s="200"/>
      <c r="AA160" s="200"/>
      <c r="AB160" s="200"/>
      <c r="AC160" s="200"/>
      <c r="AD160" s="200"/>
      <c r="AE160" s="200"/>
      <c r="AF160" s="107">
        <f t="shared" si="39"/>
        <v>0</v>
      </c>
      <c r="AG160" s="200"/>
      <c r="AH160" s="200"/>
      <c r="AI160" s="200"/>
      <c r="AJ160" s="200"/>
      <c r="AK160" s="200"/>
      <c r="AL160" s="200"/>
      <c r="AM160" s="107">
        <f t="shared" si="40"/>
        <v>0</v>
      </c>
      <c r="AN160" s="200"/>
      <c r="AO160" s="200"/>
      <c r="AP160" s="200"/>
      <c r="AQ160" s="200"/>
      <c r="AR160" s="200"/>
      <c r="AS160" s="200"/>
      <c r="AT160" s="107">
        <f t="shared" si="41"/>
        <v>0</v>
      </c>
      <c r="AU160" s="182">
        <f t="shared" si="42"/>
        <v>100000</v>
      </c>
      <c r="AV160" s="168" t="s">
        <v>745</v>
      </c>
      <c r="AW160" s="200">
        <v>2023</v>
      </c>
      <c r="AX160" s="200">
        <v>2023</v>
      </c>
      <c r="AY160" s="168" t="s">
        <v>233</v>
      </c>
    </row>
    <row r="161" spans="1:122" s="4" customFormat="1" ht="75.75" customHeight="1" x14ac:dyDescent="0.25">
      <c r="A161" s="226" t="s">
        <v>621</v>
      </c>
      <c r="B161" s="168" t="s">
        <v>744</v>
      </c>
      <c r="C161" s="168" t="s">
        <v>145</v>
      </c>
      <c r="D161" s="200"/>
      <c r="E161" s="264"/>
      <c r="F161" s="200"/>
      <c r="G161" s="264"/>
      <c r="H161" s="200"/>
      <c r="I161" s="200"/>
      <c r="J161" s="200"/>
      <c r="K161" s="107">
        <f t="shared" si="36"/>
        <v>0</v>
      </c>
      <c r="L161" s="200">
        <v>60000</v>
      </c>
      <c r="M161" s="200"/>
      <c r="N161" s="200">
        <v>40000</v>
      </c>
      <c r="O161" s="200" t="s">
        <v>70</v>
      </c>
      <c r="P161" s="200"/>
      <c r="Q161" s="200"/>
      <c r="R161" s="107">
        <f t="shared" si="37"/>
        <v>100000</v>
      </c>
      <c r="S161" s="200"/>
      <c r="T161" s="200"/>
      <c r="U161" s="200"/>
      <c r="V161" s="200"/>
      <c r="W161" s="200"/>
      <c r="X161" s="200"/>
      <c r="Y161" s="107">
        <f t="shared" si="38"/>
        <v>0</v>
      </c>
      <c r="Z161" s="200"/>
      <c r="AA161" s="200"/>
      <c r="AB161" s="200"/>
      <c r="AC161" s="200"/>
      <c r="AD161" s="200"/>
      <c r="AE161" s="200"/>
      <c r="AF161" s="107">
        <f t="shared" si="39"/>
        <v>0</v>
      </c>
      <c r="AG161" s="200"/>
      <c r="AH161" s="200"/>
      <c r="AI161" s="200"/>
      <c r="AJ161" s="200"/>
      <c r="AK161" s="200"/>
      <c r="AL161" s="200"/>
      <c r="AM161" s="107">
        <f t="shared" si="40"/>
        <v>0</v>
      </c>
      <c r="AN161" s="200"/>
      <c r="AO161" s="200"/>
      <c r="AP161" s="200"/>
      <c r="AQ161" s="200"/>
      <c r="AR161" s="200"/>
      <c r="AS161" s="200"/>
      <c r="AT161" s="107">
        <f t="shared" si="41"/>
        <v>0</v>
      </c>
      <c r="AU161" s="182">
        <f t="shared" si="42"/>
        <v>100000</v>
      </c>
      <c r="AV161" s="168" t="s">
        <v>746</v>
      </c>
      <c r="AW161" s="200">
        <v>2023</v>
      </c>
      <c r="AX161" s="200">
        <v>2023</v>
      </c>
      <c r="AY161" s="168" t="s">
        <v>233</v>
      </c>
    </row>
    <row r="162" spans="1:122" s="6" customFormat="1" ht="45" customHeight="1" x14ac:dyDescent="0.3">
      <c r="A162" s="226" t="s">
        <v>622</v>
      </c>
      <c r="B162" s="169" t="s">
        <v>107</v>
      </c>
      <c r="C162" s="168" t="s">
        <v>145</v>
      </c>
      <c r="D162" s="172"/>
      <c r="E162" s="295">
        <v>197917</v>
      </c>
      <c r="F162" s="172"/>
      <c r="G162" s="172"/>
      <c r="H162" s="172"/>
      <c r="I162" s="172"/>
      <c r="J162" s="172"/>
      <c r="K162" s="173">
        <f t="shared" si="36"/>
        <v>197917</v>
      </c>
      <c r="L162" s="172"/>
      <c r="M162" s="172"/>
      <c r="N162" s="172"/>
      <c r="O162" s="172"/>
      <c r="P162" s="172"/>
      <c r="Q162" s="172"/>
      <c r="R162" s="173">
        <f t="shared" si="37"/>
        <v>0</v>
      </c>
      <c r="S162" s="172"/>
      <c r="T162" s="172"/>
      <c r="U162" s="172"/>
      <c r="V162" s="172"/>
      <c r="W162" s="172"/>
      <c r="X162" s="172"/>
      <c r="Y162" s="173">
        <f t="shared" si="38"/>
        <v>0</v>
      </c>
      <c r="Z162" s="172"/>
      <c r="AA162" s="172"/>
      <c r="AB162" s="172"/>
      <c r="AC162" s="172"/>
      <c r="AD162" s="172"/>
      <c r="AE162" s="172"/>
      <c r="AF162" s="173">
        <f t="shared" si="39"/>
        <v>0</v>
      </c>
      <c r="AG162" s="172"/>
      <c r="AH162" s="172"/>
      <c r="AI162" s="172"/>
      <c r="AJ162" s="172"/>
      <c r="AK162" s="172"/>
      <c r="AL162" s="172"/>
      <c r="AM162" s="173">
        <f t="shared" si="40"/>
        <v>0</v>
      </c>
      <c r="AN162" s="172"/>
      <c r="AO162" s="172"/>
      <c r="AP162" s="172"/>
      <c r="AQ162" s="172"/>
      <c r="AR162" s="172"/>
      <c r="AS162" s="172"/>
      <c r="AT162" s="173">
        <f t="shared" si="41"/>
        <v>0</v>
      </c>
      <c r="AU162" s="182">
        <f t="shared" si="42"/>
        <v>197917</v>
      </c>
      <c r="AV162" s="169" t="s">
        <v>439</v>
      </c>
      <c r="AW162" s="172">
        <v>2022</v>
      </c>
      <c r="AX162" s="172">
        <v>2022</v>
      </c>
      <c r="AY162" s="169" t="s">
        <v>111</v>
      </c>
    </row>
    <row r="163" spans="1:122" s="6" customFormat="1" ht="66" customHeight="1" x14ac:dyDescent="0.25">
      <c r="A163" s="225" t="s">
        <v>623</v>
      </c>
      <c r="B163" s="169" t="s">
        <v>272</v>
      </c>
      <c r="C163" s="168" t="s">
        <v>145</v>
      </c>
      <c r="D163" s="172"/>
      <c r="E163" s="210"/>
      <c r="F163" s="172"/>
      <c r="G163" s="172"/>
      <c r="H163" s="172"/>
      <c r="I163" s="172"/>
      <c r="J163" s="172"/>
      <c r="K163" s="107">
        <f t="shared" si="36"/>
        <v>0</v>
      </c>
      <c r="L163" s="172">
        <v>10000</v>
      </c>
      <c r="M163" s="172"/>
      <c r="N163" s="172"/>
      <c r="O163" s="172"/>
      <c r="P163" s="172"/>
      <c r="Q163" s="172"/>
      <c r="R163" s="107">
        <f t="shared" si="37"/>
        <v>10000</v>
      </c>
      <c r="S163" s="200">
        <v>10000</v>
      </c>
      <c r="T163" s="200"/>
      <c r="U163" s="200"/>
      <c r="V163" s="200"/>
      <c r="W163" s="200"/>
      <c r="X163" s="200"/>
      <c r="Y163" s="107">
        <f t="shared" si="38"/>
        <v>10000</v>
      </c>
      <c r="Z163" s="200">
        <v>10000</v>
      </c>
      <c r="AA163" s="200"/>
      <c r="AB163" s="200"/>
      <c r="AC163" s="200"/>
      <c r="AD163" s="200"/>
      <c r="AE163" s="200"/>
      <c r="AF163" s="107">
        <f t="shared" si="39"/>
        <v>10000</v>
      </c>
      <c r="AG163" s="200"/>
      <c r="AH163" s="200"/>
      <c r="AI163" s="200"/>
      <c r="AJ163" s="200"/>
      <c r="AK163" s="200"/>
      <c r="AL163" s="200"/>
      <c r="AM163" s="107">
        <f t="shared" si="40"/>
        <v>0</v>
      </c>
      <c r="AN163" s="172"/>
      <c r="AO163" s="172"/>
      <c r="AP163" s="172"/>
      <c r="AQ163" s="172"/>
      <c r="AR163" s="172"/>
      <c r="AS163" s="172"/>
      <c r="AT163" s="107">
        <f t="shared" si="41"/>
        <v>0</v>
      </c>
      <c r="AU163" s="182">
        <f t="shared" si="42"/>
        <v>30000</v>
      </c>
      <c r="AV163" s="169" t="s">
        <v>438</v>
      </c>
      <c r="AW163" s="172">
        <v>2023</v>
      </c>
      <c r="AX163" s="172">
        <v>2024</v>
      </c>
      <c r="AY163" s="169" t="s">
        <v>111</v>
      </c>
    </row>
    <row r="164" spans="1:122" s="6" customFormat="1" ht="90.75" customHeight="1" x14ac:dyDescent="0.25">
      <c r="A164" s="225" t="s">
        <v>624</v>
      </c>
      <c r="B164" s="169" t="s">
        <v>236</v>
      </c>
      <c r="C164" s="168" t="s">
        <v>145</v>
      </c>
      <c r="D164" s="172"/>
      <c r="E164" s="210"/>
      <c r="F164" s="172"/>
      <c r="G164" s="210"/>
      <c r="H164" s="172"/>
      <c r="I164" s="172"/>
      <c r="J164" s="172"/>
      <c r="K164" s="107">
        <f t="shared" si="36"/>
        <v>0</v>
      </c>
      <c r="L164" s="172">
        <v>35000</v>
      </c>
      <c r="M164" s="172"/>
      <c r="N164" s="172"/>
      <c r="O164" s="172"/>
      <c r="P164" s="172"/>
      <c r="Q164" s="172"/>
      <c r="R164" s="107">
        <f t="shared" si="37"/>
        <v>35000</v>
      </c>
      <c r="S164" s="200"/>
      <c r="T164" s="200"/>
      <c r="U164" s="200"/>
      <c r="V164" s="200"/>
      <c r="W164" s="200"/>
      <c r="X164" s="200"/>
      <c r="Y164" s="107">
        <f t="shared" si="38"/>
        <v>0</v>
      </c>
      <c r="Z164" s="200"/>
      <c r="AA164" s="200"/>
      <c r="AB164" s="200"/>
      <c r="AC164" s="200"/>
      <c r="AD164" s="200"/>
      <c r="AE164" s="200"/>
      <c r="AF164" s="107">
        <f t="shared" si="39"/>
        <v>0</v>
      </c>
      <c r="AG164" s="200"/>
      <c r="AH164" s="200"/>
      <c r="AI164" s="200"/>
      <c r="AJ164" s="200"/>
      <c r="AK164" s="200"/>
      <c r="AL164" s="200"/>
      <c r="AM164" s="107">
        <f t="shared" si="40"/>
        <v>0</v>
      </c>
      <c r="AN164" s="172"/>
      <c r="AO164" s="172"/>
      <c r="AP164" s="172"/>
      <c r="AQ164" s="172"/>
      <c r="AR164" s="172"/>
      <c r="AS164" s="172"/>
      <c r="AT164" s="107">
        <f t="shared" si="41"/>
        <v>0</v>
      </c>
      <c r="AU164" s="182">
        <f t="shared" si="42"/>
        <v>35000</v>
      </c>
      <c r="AV164" s="169" t="s">
        <v>747</v>
      </c>
      <c r="AW164" s="172">
        <v>2022</v>
      </c>
      <c r="AX164" s="172">
        <v>2023</v>
      </c>
      <c r="AY164" s="169" t="s">
        <v>229</v>
      </c>
    </row>
    <row r="165" spans="1:122" s="6" customFormat="1" ht="68.25" customHeight="1" x14ac:dyDescent="0.25">
      <c r="A165" s="225" t="s">
        <v>625</v>
      </c>
      <c r="B165" s="169" t="s">
        <v>131</v>
      </c>
      <c r="C165" s="168" t="s">
        <v>145</v>
      </c>
      <c r="D165" s="172"/>
      <c r="E165" s="210"/>
      <c r="F165" s="172"/>
      <c r="G165" s="210"/>
      <c r="H165" s="172"/>
      <c r="I165" s="172"/>
      <c r="J165" s="172"/>
      <c r="K165" s="107">
        <f t="shared" si="36"/>
        <v>0</v>
      </c>
      <c r="L165" s="172">
        <v>380000</v>
      </c>
      <c r="M165" s="172"/>
      <c r="N165" s="172"/>
      <c r="O165" s="172"/>
      <c r="P165" s="172"/>
      <c r="Q165" s="172"/>
      <c r="R165" s="107">
        <f t="shared" si="37"/>
        <v>380000</v>
      </c>
      <c r="S165" s="200"/>
      <c r="T165" s="200"/>
      <c r="U165" s="200"/>
      <c r="V165" s="200"/>
      <c r="W165" s="200"/>
      <c r="X165" s="200"/>
      <c r="Y165" s="107">
        <f t="shared" si="38"/>
        <v>0</v>
      </c>
      <c r="Z165" s="200"/>
      <c r="AA165" s="200"/>
      <c r="AB165" s="200"/>
      <c r="AC165" s="200"/>
      <c r="AD165" s="200"/>
      <c r="AE165" s="200"/>
      <c r="AF165" s="107">
        <f t="shared" si="39"/>
        <v>0</v>
      </c>
      <c r="AG165" s="200"/>
      <c r="AH165" s="200"/>
      <c r="AI165" s="200"/>
      <c r="AJ165" s="200"/>
      <c r="AK165" s="200"/>
      <c r="AL165" s="200"/>
      <c r="AM165" s="107">
        <f t="shared" si="40"/>
        <v>0</v>
      </c>
      <c r="AN165" s="172">
        <v>380000</v>
      </c>
      <c r="AO165" s="172"/>
      <c r="AP165" s="172"/>
      <c r="AQ165" s="172"/>
      <c r="AR165" s="172"/>
      <c r="AS165" s="172"/>
      <c r="AT165" s="107">
        <f t="shared" si="41"/>
        <v>380000</v>
      </c>
      <c r="AU165" s="182">
        <f t="shared" si="42"/>
        <v>760000</v>
      </c>
      <c r="AV165" s="169" t="s">
        <v>105</v>
      </c>
      <c r="AW165" s="172">
        <v>2023</v>
      </c>
      <c r="AX165" s="172">
        <v>2023</v>
      </c>
      <c r="AY165" s="169" t="s">
        <v>237</v>
      </c>
    </row>
    <row r="166" spans="1:122" s="40" customFormat="1" ht="45" customHeight="1" x14ac:dyDescent="0.25">
      <c r="A166" s="179"/>
      <c r="B166" s="168"/>
      <c r="C166" s="168"/>
      <c r="D166" s="168"/>
      <c r="E166" s="168"/>
      <c r="F166" s="168"/>
      <c r="G166" s="168"/>
      <c r="H166" s="168"/>
      <c r="I166" s="168"/>
      <c r="J166" s="168"/>
      <c r="K166" s="180"/>
      <c r="L166" s="181"/>
      <c r="M166" s="168"/>
      <c r="N166" s="168"/>
      <c r="O166" s="168"/>
      <c r="P166" s="168"/>
      <c r="Q166" s="168"/>
      <c r="R166" s="180"/>
      <c r="S166" s="168"/>
      <c r="T166" s="168"/>
      <c r="U166" s="168"/>
      <c r="V166" s="168"/>
      <c r="W166" s="168"/>
      <c r="X166" s="168"/>
      <c r="Y166" s="180"/>
      <c r="Z166" s="168"/>
      <c r="AA166" s="168"/>
      <c r="AB166" s="168"/>
      <c r="AC166" s="168"/>
      <c r="AD166" s="168"/>
      <c r="AE166" s="168"/>
      <c r="AF166" s="180"/>
      <c r="AG166" s="168"/>
      <c r="AH166" s="168"/>
      <c r="AI166" s="168"/>
      <c r="AJ166" s="168"/>
      <c r="AK166" s="168"/>
      <c r="AL166" s="168"/>
      <c r="AM166" s="180"/>
      <c r="AN166" s="168"/>
      <c r="AO166" s="168"/>
      <c r="AP166" s="168"/>
      <c r="AQ166" s="168"/>
      <c r="AR166" s="168"/>
      <c r="AS166" s="168"/>
      <c r="AT166" s="180"/>
      <c r="AU166" s="182"/>
      <c r="AV166" s="183"/>
      <c r="AW166" s="168"/>
      <c r="AX166" s="184"/>
      <c r="AY166" s="168"/>
    </row>
    <row r="167" spans="1:122" s="59" customFormat="1" ht="31.5" customHeight="1" x14ac:dyDescent="0.25">
      <c r="A167" s="312" t="s">
        <v>626</v>
      </c>
      <c r="B167" s="311"/>
      <c r="C167" s="311"/>
      <c r="D167" s="311"/>
      <c r="E167" s="311"/>
      <c r="F167" s="311"/>
      <c r="G167" s="311"/>
      <c r="H167" s="311"/>
      <c r="I167" s="311"/>
      <c r="J167" s="311"/>
      <c r="K167" s="311"/>
      <c r="L167" s="311"/>
      <c r="M167" s="311"/>
      <c r="N167" s="311"/>
      <c r="O167" s="311"/>
      <c r="P167" s="311"/>
      <c r="Q167" s="311"/>
      <c r="R167" s="311"/>
      <c r="S167" s="311"/>
      <c r="T167" s="311"/>
      <c r="U167" s="311"/>
      <c r="V167" s="311"/>
      <c r="W167" s="311"/>
      <c r="X167" s="311"/>
      <c r="Y167" s="311"/>
      <c r="Z167" s="311"/>
      <c r="AA167" s="311"/>
      <c r="AB167" s="311"/>
      <c r="AC167" s="311"/>
      <c r="AD167" s="311"/>
      <c r="AE167" s="311"/>
      <c r="AF167" s="311"/>
      <c r="AG167" s="311"/>
      <c r="AH167" s="311"/>
      <c r="AI167" s="311"/>
      <c r="AJ167" s="311"/>
      <c r="AK167" s="311"/>
      <c r="AL167" s="311"/>
      <c r="AM167" s="311"/>
      <c r="AN167" s="311"/>
      <c r="AO167" s="311"/>
      <c r="AP167" s="311"/>
      <c r="AQ167" s="311"/>
      <c r="AR167" s="311"/>
      <c r="AS167" s="311"/>
      <c r="AT167" s="311"/>
      <c r="AU167" s="311"/>
      <c r="AV167" s="311"/>
      <c r="AW167" s="311"/>
      <c r="AX167" s="311"/>
      <c r="AY167" s="311"/>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row>
    <row r="168" spans="1:122" s="6" customFormat="1" ht="148.5" customHeight="1" x14ac:dyDescent="0.25">
      <c r="A168" s="225" t="s">
        <v>776</v>
      </c>
      <c r="B168" s="169" t="s">
        <v>440</v>
      </c>
      <c r="C168" s="168" t="s">
        <v>145</v>
      </c>
      <c r="D168" s="172"/>
      <c r="E168" s="172">
        <v>31247</v>
      </c>
      <c r="F168" s="172"/>
      <c r="G168" s="172"/>
      <c r="H168" s="172"/>
      <c r="I168" s="172"/>
      <c r="J168" s="172"/>
      <c r="K168" s="107">
        <f>E168+F168+G168+I168</f>
        <v>31247</v>
      </c>
      <c r="L168" s="172"/>
      <c r="M168" s="172"/>
      <c r="N168" s="172"/>
      <c r="O168" s="172"/>
      <c r="P168" s="172"/>
      <c r="Q168" s="172"/>
      <c r="R168" s="107">
        <f>L168+M168+N168+P168</f>
        <v>0</v>
      </c>
      <c r="S168" s="200"/>
      <c r="T168" s="200"/>
      <c r="U168" s="200"/>
      <c r="V168" s="200"/>
      <c r="W168" s="200"/>
      <c r="X168" s="200"/>
      <c r="Y168" s="107">
        <f>S168+T168+U168+W168</f>
        <v>0</v>
      </c>
      <c r="Z168" s="200"/>
      <c r="AA168" s="200"/>
      <c r="AB168" s="200"/>
      <c r="AC168" s="200"/>
      <c r="AD168" s="200"/>
      <c r="AE168" s="200"/>
      <c r="AF168" s="107">
        <f>Z168+AA168+AB168+AD168</f>
        <v>0</v>
      </c>
      <c r="AG168" s="200"/>
      <c r="AH168" s="200"/>
      <c r="AI168" s="200"/>
      <c r="AJ168" s="200"/>
      <c r="AK168" s="200"/>
      <c r="AL168" s="200"/>
      <c r="AM168" s="107">
        <f>AG168+AH168+AI168+AK168</f>
        <v>0</v>
      </c>
      <c r="AN168" s="172"/>
      <c r="AO168" s="172"/>
      <c r="AP168" s="172"/>
      <c r="AQ168" s="172"/>
      <c r="AR168" s="172"/>
      <c r="AS168" s="172"/>
      <c r="AT168" s="107">
        <f>AN168+AO168+AP168+AR168</f>
        <v>0</v>
      </c>
      <c r="AU168" s="182">
        <f>AT168+AM168+AF168+Y168+R168+K168</f>
        <v>31247</v>
      </c>
      <c r="AV168" s="169" t="s">
        <v>194</v>
      </c>
      <c r="AW168" s="172">
        <v>2022</v>
      </c>
      <c r="AX168" s="172">
        <v>2022</v>
      </c>
      <c r="AY168" s="169" t="s">
        <v>232</v>
      </c>
    </row>
    <row r="169" spans="1:122" s="6" customFormat="1" ht="72.75" customHeight="1" x14ac:dyDescent="0.25">
      <c r="A169" s="225" t="s">
        <v>627</v>
      </c>
      <c r="B169" s="169" t="s">
        <v>234</v>
      </c>
      <c r="C169" s="168" t="s">
        <v>145</v>
      </c>
      <c r="D169" s="172"/>
      <c r="E169" s="210"/>
      <c r="F169" s="172"/>
      <c r="G169" s="210"/>
      <c r="H169" s="172"/>
      <c r="I169" s="172"/>
      <c r="J169" s="172"/>
      <c r="K169" s="107">
        <f>E169+F169+G169+I169</f>
        <v>0</v>
      </c>
      <c r="L169" s="172">
        <v>10000</v>
      </c>
      <c r="M169" s="172"/>
      <c r="N169" s="172"/>
      <c r="O169" s="172"/>
      <c r="P169" s="172"/>
      <c r="Q169" s="172"/>
      <c r="R169" s="107">
        <f>L169+M169+N169+P169</f>
        <v>10000</v>
      </c>
      <c r="S169" s="200"/>
      <c r="T169" s="200"/>
      <c r="U169" s="200"/>
      <c r="V169" s="200"/>
      <c r="W169" s="200"/>
      <c r="X169" s="200"/>
      <c r="Y169" s="107">
        <f>S169+T169+U169+W169</f>
        <v>0</v>
      </c>
      <c r="Z169" s="200"/>
      <c r="AA169" s="200"/>
      <c r="AB169" s="200"/>
      <c r="AC169" s="200"/>
      <c r="AD169" s="200"/>
      <c r="AE169" s="200"/>
      <c r="AF169" s="107">
        <f>Z169+AA169+AB169+AD169</f>
        <v>0</v>
      </c>
      <c r="AG169" s="200"/>
      <c r="AH169" s="200"/>
      <c r="AI169" s="200"/>
      <c r="AJ169" s="200"/>
      <c r="AK169" s="200"/>
      <c r="AL169" s="200"/>
      <c r="AM169" s="107">
        <f>AG169+AH169+AI169+AK169</f>
        <v>0</v>
      </c>
      <c r="AN169" s="172"/>
      <c r="AO169" s="172"/>
      <c r="AP169" s="172"/>
      <c r="AQ169" s="172"/>
      <c r="AR169" s="172"/>
      <c r="AS169" s="172"/>
      <c r="AT169" s="107">
        <f>AN169+AO169+AP169+AR169</f>
        <v>0</v>
      </c>
      <c r="AU169" s="182">
        <f>AT169+AM169+AF169+Y169+R169+K169</f>
        <v>10000</v>
      </c>
      <c r="AV169" s="169" t="s">
        <v>235</v>
      </c>
      <c r="AW169" s="172">
        <v>2023</v>
      </c>
      <c r="AX169" s="172">
        <v>2023</v>
      </c>
      <c r="AY169" s="169" t="s">
        <v>111</v>
      </c>
    </row>
    <row r="170" spans="1:122" s="40" customFormat="1" ht="61.5" customHeight="1" x14ac:dyDescent="0.25">
      <c r="A170" s="179" t="s">
        <v>777</v>
      </c>
      <c r="B170" s="168" t="s">
        <v>135</v>
      </c>
      <c r="C170" s="168" t="s">
        <v>145</v>
      </c>
      <c r="D170" s="168"/>
      <c r="E170" s="168"/>
      <c r="F170" s="168"/>
      <c r="G170" s="168"/>
      <c r="H170" s="168"/>
      <c r="I170" s="168"/>
      <c r="J170" s="168"/>
      <c r="K170" s="180">
        <f>E170+F170+G170+I170</f>
        <v>0</v>
      </c>
      <c r="L170" s="168">
        <v>83000</v>
      </c>
      <c r="M170" s="168"/>
      <c r="N170" s="168"/>
      <c r="O170" s="168"/>
      <c r="P170" s="168"/>
      <c r="Q170" s="168"/>
      <c r="R170" s="180">
        <f>L170+M170+N170+P170</f>
        <v>83000</v>
      </c>
      <c r="S170" s="168"/>
      <c r="T170" s="168"/>
      <c r="U170" s="168"/>
      <c r="V170" s="168"/>
      <c r="W170" s="168"/>
      <c r="X170" s="168"/>
      <c r="Y170" s="180">
        <f>S170+T170+U170+W170</f>
        <v>0</v>
      </c>
      <c r="Z170" s="168"/>
      <c r="AA170" s="168"/>
      <c r="AB170" s="168"/>
      <c r="AC170" s="168"/>
      <c r="AD170" s="168"/>
      <c r="AE170" s="168"/>
      <c r="AF170" s="180">
        <f>Z170+AA170+AB170+AD170</f>
        <v>0</v>
      </c>
      <c r="AG170" s="168"/>
      <c r="AH170" s="168"/>
      <c r="AI170" s="168"/>
      <c r="AJ170" s="168"/>
      <c r="AK170" s="168"/>
      <c r="AL170" s="168"/>
      <c r="AM170" s="180">
        <f>AG170+AH170+AI170+AK170</f>
        <v>0</v>
      </c>
      <c r="AN170" s="168"/>
      <c r="AO170" s="168"/>
      <c r="AP170" s="168"/>
      <c r="AQ170" s="168"/>
      <c r="AR170" s="168"/>
      <c r="AS170" s="168"/>
      <c r="AT170" s="180">
        <f>AN170+AO170+AP170+AR170</f>
        <v>0</v>
      </c>
      <c r="AU170" s="182">
        <f>AT170+AM170+AF170+Y170+R170+K170</f>
        <v>83000</v>
      </c>
      <c r="AV170" s="183" t="s">
        <v>136</v>
      </c>
      <c r="AW170" s="168">
        <v>2023</v>
      </c>
      <c r="AX170" s="169">
        <v>2023</v>
      </c>
      <c r="AY170" s="168" t="s">
        <v>133</v>
      </c>
    </row>
    <row r="171" spans="1:122" s="6" customFormat="1" ht="67.5" customHeight="1" x14ac:dyDescent="0.25">
      <c r="A171" s="225" t="s">
        <v>628</v>
      </c>
      <c r="B171" s="256" t="s">
        <v>432</v>
      </c>
      <c r="C171" s="169" t="s">
        <v>145</v>
      </c>
      <c r="D171" s="172"/>
      <c r="E171" s="168"/>
      <c r="F171" s="168"/>
      <c r="G171" s="168"/>
      <c r="H171" s="168"/>
      <c r="I171" s="168"/>
      <c r="J171" s="168"/>
      <c r="K171" s="180">
        <f>E171+F171+G171+I171</f>
        <v>0</v>
      </c>
      <c r="L171" s="172"/>
      <c r="M171" s="172"/>
      <c r="N171" s="172"/>
      <c r="O171" s="172"/>
      <c r="P171" s="172"/>
      <c r="Q171" s="172"/>
      <c r="R171" s="173">
        <f>L171+M171+N171+P171</f>
        <v>0</v>
      </c>
      <c r="S171" s="210">
        <v>143000</v>
      </c>
      <c r="T171" s="172"/>
      <c r="U171" s="172"/>
      <c r="V171" s="172"/>
      <c r="W171" s="172"/>
      <c r="X171" s="172"/>
      <c r="Y171" s="180">
        <f>S171+T171+U171+W171</f>
        <v>143000</v>
      </c>
      <c r="Z171" s="172"/>
      <c r="AA171" s="172"/>
      <c r="AB171" s="172"/>
      <c r="AC171" s="172"/>
      <c r="AD171" s="172"/>
      <c r="AE171" s="172"/>
      <c r="AF171" s="173">
        <f>Z171+AA171+AB171+AD171</f>
        <v>0</v>
      </c>
      <c r="AG171" s="172"/>
      <c r="AH171" s="172"/>
      <c r="AI171" s="172"/>
      <c r="AJ171" s="172"/>
      <c r="AK171" s="172"/>
      <c r="AL171" s="172"/>
      <c r="AM171" s="173">
        <f>AG171+AH171+AI171+AK171</f>
        <v>0</v>
      </c>
      <c r="AN171" s="172"/>
      <c r="AO171" s="172"/>
      <c r="AP171" s="172"/>
      <c r="AQ171" s="172"/>
      <c r="AR171" s="172"/>
      <c r="AS171" s="172"/>
      <c r="AT171" s="173">
        <f>AN171+AO171+AP171+AR171</f>
        <v>0</v>
      </c>
      <c r="AU171" s="182">
        <f>AT171+AM171+AF171+Y171+R171+K171</f>
        <v>143000</v>
      </c>
      <c r="AV171" s="249" t="s">
        <v>364</v>
      </c>
      <c r="AW171" s="172">
        <v>2024</v>
      </c>
      <c r="AX171" s="172">
        <v>2024</v>
      </c>
      <c r="AY171" s="169" t="s">
        <v>222</v>
      </c>
    </row>
    <row r="172" spans="1:122" s="6" customFormat="1" ht="91.5" customHeight="1" x14ac:dyDescent="0.25">
      <c r="A172" s="225" t="s">
        <v>629</v>
      </c>
      <c r="B172" s="168" t="s">
        <v>433</v>
      </c>
      <c r="C172" s="169" t="s">
        <v>145</v>
      </c>
      <c r="D172" s="172"/>
      <c r="F172" s="248"/>
      <c r="G172" s="172"/>
      <c r="H172" s="172"/>
      <c r="I172" s="172"/>
      <c r="J172" s="172"/>
      <c r="K172" s="173">
        <f>L172+F172+G172+I172</f>
        <v>65000</v>
      </c>
      <c r="L172" s="248">
        <v>65000</v>
      </c>
      <c r="M172" s="172"/>
      <c r="N172" s="172"/>
      <c r="O172" s="172"/>
      <c r="P172" s="172"/>
      <c r="Q172" s="172"/>
      <c r="R172" s="173">
        <f>L172+M172+N172+P172</f>
        <v>65000</v>
      </c>
      <c r="S172" s="172"/>
      <c r="T172" s="172"/>
      <c r="U172" s="172"/>
      <c r="V172" s="172"/>
      <c r="W172" s="172"/>
      <c r="X172" s="172"/>
      <c r="Y172" s="173">
        <f>S172+T172+U172+W172</f>
        <v>0</v>
      </c>
      <c r="Z172" s="172"/>
      <c r="AA172" s="172"/>
      <c r="AB172" s="172"/>
      <c r="AC172" s="172"/>
      <c r="AD172" s="172"/>
      <c r="AE172" s="172"/>
      <c r="AF172" s="173">
        <f>Z172+AA172+AB172+AD172</f>
        <v>0</v>
      </c>
      <c r="AG172" s="172"/>
      <c r="AH172" s="172"/>
      <c r="AI172" s="172"/>
      <c r="AJ172" s="172"/>
      <c r="AK172" s="172"/>
      <c r="AL172" s="172"/>
      <c r="AM172" s="173">
        <f>AG172+AH172+AI172+AK172</f>
        <v>0</v>
      </c>
      <c r="AN172" s="172"/>
      <c r="AO172" s="172"/>
      <c r="AP172" s="172"/>
      <c r="AQ172" s="172"/>
      <c r="AR172" s="172"/>
      <c r="AS172" s="172"/>
      <c r="AT172" s="173">
        <f>AN172+AO172+AP172+AR172</f>
        <v>0</v>
      </c>
      <c r="AU172" s="182">
        <f>AT172+AM172+AF172+Y172+R172+K172</f>
        <v>130000</v>
      </c>
      <c r="AV172" s="249" t="s">
        <v>365</v>
      </c>
      <c r="AW172" s="172">
        <v>2022</v>
      </c>
      <c r="AX172" s="172">
        <v>2022</v>
      </c>
      <c r="AY172" s="169" t="s">
        <v>222</v>
      </c>
    </row>
    <row r="173" spans="1:122" s="40" customFormat="1" ht="45" customHeight="1" x14ac:dyDescent="0.25">
      <c r="A173" s="179"/>
      <c r="B173" s="168"/>
      <c r="C173" s="168"/>
      <c r="D173" s="168"/>
      <c r="E173" s="168"/>
      <c r="F173" s="168"/>
      <c r="G173" s="168"/>
      <c r="H173" s="168"/>
      <c r="I173" s="168"/>
      <c r="J173" s="168"/>
      <c r="K173" s="180"/>
      <c r="L173" s="181"/>
      <c r="M173" s="168"/>
      <c r="N173" s="168"/>
      <c r="O173" s="168"/>
      <c r="P173" s="168"/>
      <c r="Q173" s="168"/>
      <c r="R173" s="180"/>
      <c r="S173" s="168"/>
      <c r="T173" s="168"/>
      <c r="U173" s="168"/>
      <c r="V173" s="168"/>
      <c r="W173" s="168"/>
      <c r="X173" s="168"/>
      <c r="Y173" s="180"/>
      <c r="Z173" s="168"/>
      <c r="AA173" s="168"/>
      <c r="AB173" s="168"/>
      <c r="AC173" s="168"/>
      <c r="AD173" s="168"/>
      <c r="AE173" s="168"/>
      <c r="AF173" s="180"/>
      <c r="AG173" s="168"/>
      <c r="AH173" s="168"/>
      <c r="AI173" s="168"/>
      <c r="AJ173" s="168"/>
      <c r="AK173" s="168"/>
      <c r="AL173" s="168"/>
      <c r="AM173" s="180"/>
      <c r="AN173" s="168"/>
      <c r="AO173" s="168"/>
      <c r="AP173" s="168"/>
      <c r="AQ173" s="168"/>
      <c r="AR173" s="168"/>
      <c r="AS173" s="168"/>
      <c r="AT173" s="180"/>
      <c r="AU173" s="182"/>
      <c r="AV173" s="183"/>
      <c r="AW173" s="168"/>
      <c r="AX173" s="184"/>
      <c r="AY173" s="168"/>
    </row>
    <row r="174" spans="1:122" s="59" customFormat="1" ht="31.5" customHeight="1" x14ac:dyDescent="0.25">
      <c r="A174" s="312" t="s">
        <v>850</v>
      </c>
      <c r="B174" s="311"/>
      <c r="C174" s="311"/>
      <c r="D174" s="311"/>
      <c r="E174" s="311"/>
      <c r="F174" s="311"/>
      <c r="G174" s="311"/>
      <c r="H174" s="311"/>
      <c r="I174" s="311"/>
      <c r="J174" s="311"/>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311"/>
      <c r="AP174" s="311"/>
      <c r="AQ174" s="311"/>
      <c r="AR174" s="311"/>
      <c r="AS174" s="311"/>
      <c r="AT174" s="311"/>
      <c r="AU174" s="311"/>
      <c r="AV174" s="311"/>
      <c r="AW174" s="311"/>
      <c r="AX174" s="311"/>
      <c r="AY174" s="311"/>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row>
    <row r="175" spans="1:122" s="6" customFormat="1" ht="79.150000000000006" customHeight="1" x14ac:dyDescent="0.25">
      <c r="A175" s="225" t="s">
        <v>630</v>
      </c>
      <c r="B175" s="169" t="s">
        <v>428</v>
      </c>
      <c r="C175" s="169" t="s">
        <v>145</v>
      </c>
      <c r="D175" s="172"/>
      <c r="E175" s="210"/>
      <c r="F175" s="172"/>
      <c r="G175" s="172"/>
      <c r="H175" s="172"/>
      <c r="I175" s="172"/>
      <c r="J175" s="172"/>
      <c r="K175" s="173">
        <f>E175+F175+G175+I175</f>
        <v>0</v>
      </c>
      <c r="L175" s="210">
        <v>52000</v>
      </c>
      <c r="M175" s="172"/>
      <c r="N175" s="172"/>
      <c r="O175" s="172"/>
      <c r="P175" s="172"/>
      <c r="Q175" s="172"/>
      <c r="R175" s="173">
        <f>L175+M175+N175+P175</f>
        <v>52000</v>
      </c>
      <c r="S175" s="210">
        <v>10000</v>
      </c>
      <c r="T175" s="172"/>
      <c r="U175" s="172"/>
      <c r="V175" s="172"/>
      <c r="W175" s="172"/>
      <c r="X175" s="172"/>
      <c r="Y175" s="173">
        <f>S175+T175+U175+W175</f>
        <v>10000</v>
      </c>
      <c r="Z175" s="172"/>
      <c r="AA175" s="172"/>
      <c r="AB175" s="172"/>
      <c r="AC175" s="172"/>
      <c r="AD175" s="172"/>
      <c r="AE175" s="172"/>
      <c r="AF175" s="173">
        <f>Z175+AA175+AB175+AD175</f>
        <v>0</v>
      </c>
      <c r="AG175" s="172"/>
      <c r="AH175" s="172"/>
      <c r="AI175" s="172"/>
      <c r="AJ175" s="172"/>
      <c r="AK175" s="172"/>
      <c r="AL175" s="172"/>
      <c r="AM175" s="173">
        <f>AG175+AH175+AI175+AK175</f>
        <v>0</v>
      </c>
      <c r="AN175" s="172"/>
      <c r="AO175" s="172"/>
      <c r="AP175" s="172"/>
      <c r="AQ175" s="172"/>
      <c r="AR175" s="172"/>
      <c r="AS175" s="172"/>
      <c r="AT175" s="173">
        <f>AN175+AO175+AP175+AR175</f>
        <v>0</v>
      </c>
      <c r="AU175" s="182">
        <f t="shared" ref="AU175:AU179" si="43">AT175+AM175+AF175+Y175+R175+K175</f>
        <v>62000</v>
      </c>
      <c r="AV175" s="169" t="s">
        <v>429</v>
      </c>
      <c r="AW175" s="172">
        <v>2022</v>
      </c>
      <c r="AX175" s="172">
        <v>2023</v>
      </c>
      <c r="AY175" s="169" t="s">
        <v>229</v>
      </c>
    </row>
    <row r="176" spans="1:122" s="6" customFormat="1" ht="99.75" customHeight="1" x14ac:dyDescent="0.25">
      <c r="A176" s="225" t="s">
        <v>851</v>
      </c>
      <c r="B176" s="169" t="s">
        <v>91</v>
      </c>
      <c r="C176" s="169" t="s">
        <v>145</v>
      </c>
      <c r="D176" s="172"/>
      <c r="F176" s="172"/>
      <c r="G176" s="172"/>
      <c r="H176" s="172"/>
      <c r="I176" s="172"/>
      <c r="J176" s="172"/>
      <c r="K176" s="173">
        <f>L176+F176+G176+I176</f>
        <v>20000</v>
      </c>
      <c r="L176" s="210">
        <v>20000</v>
      </c>
      <c r="M176" s="172"/>
      <c r="N176" s="172"/>
      <c r="O176" s="172"/>
      <c r="P176" s="172"/>
      <c r="Q176" s="172"/>
      <c r="R176" s="173">
        <f>L176+M176+N176+P176</f>
        <v>20000</v>
      </c>
      <c r="S176" s="172"/>
      <c r="T176" s="172"/>
      <c r="U176" s="172"/>
      <c r="V176" s="172"/>
      <c r="W176" s="172"/>
      <c r="X176" s="172"/>
      <c r="Y176" s="173">
        <f>S176+T176+U176+W176</f>
        <v>0</v>
      </c>
      <c r="Z176" s="172"/>
      <c r="AA176" s="172"/>
      <c r="AB176" s="172"/>
      <c r="AC176" s="172"/>
      <c r="AD176" s="172"/>
      <c r="AE176" s="172"/>
      <c r="AF176" s="173">
        <f>Z176+AA176+AB176+AD176</f>
        <v>0</v>
      </c>
      <c r="AG176" s="172"/>
      <c r="AH176" s="172"/>
      <c r="AI176" s="172"/>
      <c r="AJ176" s="172"/>
      <c r="AK176" s="172"/>
      <c r="AL176" s="172"/>
      <c r="AM176" s="173">
        <f>AG176+AH176+AI176+AK176</f>
        <v>0</v>
      </c>
      <c r="AN176" s="172"/>
      <c r="AO176" s="172"/>
      <c r="AP176" s="172"/>
      <c r="AQ176" s="172"/>
      <c r="AR176" s="172"/>
      <c r="AS176" s="172"/>
      <c r="AT176" s="173">
        <f>AN176+AO176+AP176+AR176</f>
        <v>0</v>
      </c>
      <c r="AU176" s="182">
        <f t="shared" si="43"/>
        <v>40000</v>
      </c>
      <c r="AV176" s="169" t="s">
        <v>92</v>
      </c>
      <c r="AW176" s="172">
        <v>2022</v>
      </c>
      <c r="AX176" s="172">
        <v>2022</v>
      </c>
      <c r="AY176" s="169" t="s">
        <v>230</v>
      </c>
    </row>
    <row r="177" spans="1:122" s="6" customFormat="1" ht="93.75" customHeight="1" x14ac:dyDescent="0.25">
      <c r="A177" s="225" t="s">
        <v>852</v>
      </c>
      <c r="B177" s="169" t="s">
        <v>93</v>
      </c>
      <c r="C177" s="169" t="s">
        <v>145</v>
      </c>
      <c r="D177" s="172"/>
      <c r="E177" s="172"/>
      <c r="F177" s="172"/>
      <c r="G177" s="172"/>
      <c r="H177" s="172"/>
      <c r="I177" s="172"/>
      <c r="J177" s="172"/>
      <c r="K177" s="173">
        <f>E177+F177+G177+I177</f>
        <v>0</v>
      </c>
      <c r="L177" s="172">
        <v>4000000</v>
      </c>
      <c r="M177" s="172"/>
      <c r="N177" s="172"/>
      <c r="O177" s="172"/>
      <c r="P177" s="172"/>
      <c r="Q177" s="172"/>
      <c r="R177" s="173">
        <f>L177+M177+N177+P177</f>
        <v>4000000</v>
      </c>
      <c r="S177" s="172">
        <v>4000000</v>
      </c>
      <c r="T177" s="172"/>
      <c r="U177" s="172"/>
      <c r="V177" s="172"/>
      <c r="W177" s="172"/>
      <c r="X177" s="172"/>
      <c r="Y177" s="173">
        <f>S177+T177+U177+W177</f>
        <v>4000000</v>
      </c>
      <c r="Z177" s="172"/>
      <c r="AA177" s="172"/>
      <c r="AB177" s="172"/>
      <c r="AC177" s="172"/>
      <c r="AD177" s="172"/>
      <c r="AE177" s="172"/>
      <c r="AF177" s="173">
        <f>Z177+AA177+AB177+AD177</f>
        <v>0</v>
      </c>
      <c r="AG177" s="172"/>
      <c r="AH177" s="172"/>
      <c r="AI177" s="172"/>
      <c r="AJ177" s="172"/>
      <c r="AK177" s="172"/>
      <c r="AL177" s="172"/>
      <c r="AM177" s="173">
        <f>AG177+AH177+AI177+AK177</f>
        <v>0</v>
      </c>
      <c r="AN177" s="172"/>
      <c r="AO177" s="172"/>
      <c r="AP177" s="172"/>
      <c r="AQ177" s="172"/>
      <c r="AR177" s="172"/>
      <c r="AS177" s="172"/>
      <c r="AT177" s="173">
        <f>AN177+AO177+AP177+AR177</f>
        <v>0</v>
      </c>
      <c r="AU177" s="182">
        <f t="shared" si="43"/>
        <v>8000000</v>
      </c>
      <c r="AV177" s="169" t="s">
        <v>94</v>
      </c>
      <c r="AW177" s="172">
        <v>2023</v>
      </c>
      <c r="AX177" s="172">
        <v>2023</v>
      </c>
      <c r="AY177" s="169" t="s">
        <v>111</v>
      </c>
    </row>
    <row r="178" spans="1:122" s="6" customFormat="1" ht="91.5" customHeight="1" x14ac:dyDescent="0.25">
      <c r="A178" s="225" t="s">
        <v>853</v>
      </c>
      <c r="B178" s="169" t="s">
        <v>95</v>
      </c>
      <c r="C178" s="169" t="s">
        <v>145</v>
      </c>
      <c r="D178" s="172"/>
      <c r="E178" s="172"/>
      <c r="F178" s="172"/>
      <c r="G178" s="172"/>
      <c r="H178" s="172"/>
      <c r="I178" s="172"/>
      <c r="J178" s="172"/>
      <c r="K178" s="173">
        <f>E178+F178+G178+I178</f>
        <v>0</v>
      </c>
      <c r="L178" s="172">
        <v>70000</v>
      </c>
      <c r="M178" s="172"/>
      <c r="N178" s="172"/>
      <c r="O178" s="172"/>
      <c r="P178" s="172"/>
      <c r="Q178" s="172"/>
      <c r="R178" s="173">
        <f>L178+M178+N178+P178</f>
        <v>70000</v>
      </c>
      <c r="S178" s="172"/>
      <c r="T178" s="172"/>
      <c r="U178" s="172"/>
      <c r="V178" s="172"/>
      <c r="W178" s="172"/>
      <c r="X178" s="172"/>
      <c r="Y178" s="173">
        <f>S178+T178+U178+W178</f>
        <v>0</v>
      </c>
      <c r="Z178" s="172"/>
      <c r="AA178" s="172"/>
      <c r="AB178" s="172"/>
      <c r="AC178" s="172"/>
      <c r="AD178" s="172"/>
      <c r="AE178" s="172"/>
      <c r="AF178" s="173">
        <f>Z178+AA178+AB178+AD178</f>
        <v>0</v>
      </c>
      <c r="AG178" s="172"/>
      <c r="AH178" s="172"/>
      <c r="AI178" s="172"/>
      <c r="AJ178" s="172"/>
      <c r="AK178" s="172"/>
      <c r="AL178" s="172"/>
      <c r="AM178" s="173">
        <f>AG178+AH178+AI178+AK178</f>
        <v>0</v>
      </c>
      <c r="AN178" s="172"/>
      <c r="AO178" s="172"/>
      <c r="AP178" s="172"/>
      <c r="AQ178" s="172"/>
      <c r="AR178" s="172"/>
      <c r="AS178" s="172"/>
      <c r="AT178" s="173">
        <f>AN178+AO178+AP178+AR178</f>
        <v>0</v>
      </c>
      <c r="AU178" s="182">
        <f t="shared" si="43"/>
        <v>70000</v>
      </c>
      <c r="AV178" s="169" t="s">
        <v>96</v>
      </c>
      <c r="AW178" s="172">
        <v>2023</v>
      </c>
      <c r="AX178" s="172">
        <v>2023</v>
      </c>
      <c r="AY178" s="169" t="s">
        <v>111</v>
      </c>
    </row>
    <row r="179" spans="1:122" s="6" customFormat="1" ht="36" x14ac:dyDescent="0.25">
      <c r="A179" s="225" t="s">
        <v>854</v>
      </c>
      <c r="B179" s="169" t="s">
        <v>97</v>
      </c>
      <c r="C179" s="169" t="s">
        <v>145</v>
      </c>
      <c r="D179" s="172"/>
      <c r="E179" s="172"/>
      <c r="F179" s="172"/>
      <c r="G179" s="172"/>
      <c r="H179" s="172"/>
      <c r="I179" s="172"/>
      <c r="J179" s="172"/>
      <c r="K179" s="173">
        <f>E179+F179+G179+I179</f>
        <v>0</v>
      </c>
      <c r="L179" s="172">
        <v>130000</v>
      </c>
      <c r="M179" s="172"/>
      <c r="N179" s="172"/>
      <c r="O179" s="172"/>
      <c r="P179" s="172"/>
      <c r="Q179" s="172"/>
      <c r="R179" s="173">
        <f>L179+M179+N179+P179</f>
        <v>130000</v>
      </c>
      <c r="S179" s="172"/>
      <c r="T179" s="172"/>
      <c r="U179" s="172"/>
      <c r="V179" s="172"/>
      <c r="W179" s="172"/>
      <c r="X179" s="172"/>
      <c r="Y179" s="173">
        <f>S179+T179+U179+W179</f>
        <v>0</v>
      </c>
      <c r="Z179" s="172"/>
      <c r="AA179" s="172"/>
      <c r="AB179" s="172"/>
      <c r="AC179" s="172"/>
      <c r="AD179" s="172"/>
      <c r="AE179" s="172"/>
      <c r="AF179" s="173">
        <f>Z179+AA179+AB179+AD179</f>
        <v>0</v>
      </c>
      <c r="AG179" s="172"/>
      <c r="AH179" s="172"/>
      <c r="AI179" s="172"/>
      <c r="AJ179" s="172"/>
      <c r="AK179" s="172"/>
      <c r="AL179" s="172"/>
      <c r="AM179" s="173">
        <f>AG179+AH179+AI179+AK179</f>
        <v>0</v>
      </c>
      <c r="AN179" s="172"/>
      <c r="AO179" s="172"/>
      <c r="AP179" s="172"/>
      <c r="AQ179" s="172"/>
      <c r="AR179" s="172"/>
      <c r="AS179" s="172"/>
      <c r="AT179" s="173">
        <f>AN179+AO179+AP179+AR179</f>
        <v>0</v>
      </c>
      <c r="AU179" s="182">
        <f t="shared" si="43"/>
        <v>130000</v>
      </c>
      <c r="AV179" s="169" t="s">
        <v>430</v>
      </c>
      <c r="AW179" s="172">
        <v>2023</v>
      </c>
      <c r="AX179" s="172">
        <v>2023</v>
      </c>
      <c r="AY179" s="169" t="s">
        <v>111</v>
      </c>
    </row>
    <row r="180" spans="1:122" s="40" customFormat="1" ht="45" customHeight="1" x14ac:dyDescent="0.25">
      <c r="A180" s="179"/>
      <c r="B180" s="168"/>
      <c r="C180" s="168"/>
      <c r="D180" s="168"/>
      <c r="E180" s="168"/>
      <c r="F180" s="168"/>
      <c r="G180" s="168"/>
      <c r="H180" s="168"/>
      <c r="I180" s="168"/>
      <c r="J180" s="168"/>
      <c r="K180" s="180"/>
      <c r="L180" s="181"/>
      <c r="M180" s="168"/>
      <c r="N180" s="168"/>
      <c r="O180" s="168"/>
      <c r="P180" s="168"/>
      <c r="Q180" s="168"/>
      <c r="R180" s="180"/>
      <c r="S180" s="168"/>
      <c r="T180" s="168"/>
      <c r="U180" s="168"/>
      <c r="V180" s="168"/>
      <c r="W180" s="168"/>
      <c r="X180" s="168"/>
      <c r="Y180" s="180"/>
      <c r="Z180" s="168"/>
      <c r="AA180" s="168"/>
      <c r="AB180" s="168"/>
      <c r="AC180" s="168"/>
      <c r="AD180" s="168"/>
      <c r="AE180" s="168"/>
      <c r="AF180" s="180"/>
      <c r="AG180" s="168"/>
      <c r="AH180" s="168"/>
      <c r="AI180" s="168"/>
      <c r="AJ180" s="168"/>
      <c r="AK180" s="168"/>
      <c r="AL180" s="168"/>
      <c r="AM180" s="180"/>
      <c r="AN180" s="168"/>
      <c r="AO180" s="168"/>
      <c r="AP180" s="168"/>
      <c r="AQ180" s="168"/>
      <c r="AR180" s="168"/>
      <c r="AS180" s="168"/>
      <c r="AT180" s="180"/>
      <c r="AU180" s="182"/>
      <c r="AV180" s="183"/>
      <c r="AW180" s="168"/>
      <c r="AX180" s="184"/>
      <c r="AY180" s="168"/>
    </row>
    <row r="181" spans="1:122" s="59" customFormat="1" ht="31.5" customHeight="1" x14ac:dyDescent="0.25">
      <c r="A181" s="312" t="s">
        <v>855</v>
      </c>
      <c r="B181" s="311"/>
      <c r="C181" s="311"/>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E181" s="311"/>
      <c r="AF181" s="311"/>
      <c r="AG181" s="311"/>
      <c r="AH181" s="311"/>
      <c r="AI181" s="311"/>
      <c r="AJ181" s="311"/>
      <c r="AK181" s="311"/>
      <c r="AL181" s="311"/>
      <c r="AM181" s="311"/>
      <c r="AN181" s="311"/>
      <c r="AO181" s="311"/>
      <c r="AP181" s="311"/>
      <c r="AQ181" s="311"/>
      <c r="AR181" s="311"/>
      <c r="AS181" s="311"/>
      <c r="AT181" s="311"/>
      <c r="AU181" s="311"/>
      <c r="AV181" s="311"/>
      <c r="AW181" s="311"/>
      <c r="AX181" s="311"/>
      <c r="AY181" s="311"/>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row>
    <row r="182" spans="1:122" s="6" customFormat="1" ht="80.25" customHeight="1" x14ac:dyDescent="0.25">
      <c r="A182" s="225" t="s">
        <v>631</v>
      </c>
      <c r="B182" s="168" t="s">
        <v>169</v>
      </c>
      <c r="C182" s="169" t="s">
        <v>145</v>
      </c>
      <c r="D182" s="263"/>
      <c r="E182" s="172">
        <v>30000</v>
      </c>
      <c r="F182" s="172"/>
      <c r="G182" s="172"/>
      <c r="H182" s="172"/>
      <c r="I182" s="172"/>
      <c r="J182" s="172"/>
      <c r="K182" s="173">
        <f>E182+F182+G182+I182</f>
        <v>30000</v>
      </c>
      <c r="L182" s="172">
        <v>30000</v>
      </c>
      <c r="M182" s="172"/>
      <c r="N182" s="172"/>
      <c r="O182" s="172"/>
      <c r="P182" s="172"/>
      <c r="Q182" s="172"/>
      <c r="R182" s="173">
        <f>L182+M182+N182+P182</f>
        <v>30000</v>
      </c>
      <c r="S182" s="172">
        <v>30000</v>
      </c>
      <c r="T182" s="172"/>
      <c r="U182" s="172"/>
      <c r="V182" s="172"/>
      <c r="W182" s="172"/>
      <c r="X182" s="172"/>
      <c r="Y182" s="173">
        <f>S182+T182+U182+W182</f>
        <v>30000</v>
      </c>
      <c r="Z182" s="172">
        <v>30000</v>
      </c>
      <c r="AA182" s="172"/>
      <c r="AB182" s="172"/>
      <c r="AC182" s="172"/>
      <c r="AD182" s="172"/>
      <c r="AE182" s="172"/>
      <c r="AF182" s="173">
        <f>Z182+AA182+AB182+AD182</f>
        <v>30000</v>
      </c>
      <c r="AG182" s="172">
        <v>30000</v>
      </c>
      <c r="AH182" s="172"/>
      <c r="AI182" s="172"/>
      <c r="AJ182" s="172"/>
      <c r="AK182" s="172"/>
      <c r="AL182" s="172"/>
      <c r="AM182" s="173">
        <f>AG182+AH182+AI182+AK182</f>
        <v>30000</v>
      </c>
      <c r="AN182" s="172">
        <v>30000</v>
      </c>
      <c r="AO182" s="172"/>
      <c r="AP182" s="172"/>
      <c r="AQ182" s="172"/>
      <c r="AR182" s="172"/>
      <c r="AS182" s="172"/>
      <c r="AT182" s="173">
        <f>AN182+AO182+AP182+AR182</f>
        <v>30000</v>
      </c>
      <c r="AU182" s="182">
        <f t="shared" ref="AU182" si="44">AT182+AM182+AF182+Y182+R182+K182</f>
        <v>180000</v>
      </c>
      <c r="AV182" s="175" t="s">
        <v>447</v>
      </c>
      <c r="AW182" s="172">
        <v>2022</v>
      </c>
      <c r="AX182" s="172">
        <v>2027</v>
      </c>
      <c r="AY182" s="169" t="s">
        <v>133</v>
      </c>
    </row>
    <row r="183" spans="1:122" s="40" customFormat="1" ht="45" customHeight="1" x14ac:dyDescent="0.25">
      <c r="A183" s="179"/>
      <c r="B183" s="168"/>
      <c r="C183" s="168"/>
      <c r="D183" s="168"/>
      <c r="E183" s="168"/>
      <c r="F183" s="168"/>
      <c r="G183" s="168"/>
      <c r="H183" s="168"/>
      <c r="I183" s="168"/>
      <c r="J183" s="168"/>
      <c r="K183" s="180"/>
      <c r="L183" s="181"/>
      <c r="M183" s="168"/>
      <c r="N183" s="168"/>
      <c r="O183" s="168"/>
      <c r="P183" s="168"/>
      <c r="Q183" s="168"/>
      <c r="R183" s="180"/>
      <c r="S183" s="168"/>
      <c r="T183" s="168"/>
      <c r="U183" s="168"/>
      <c r="V183" s="168"/>
      <c r="W183" s="168"/>
      <c r="X183" s="168"/>
      <c r="Y183" s="180"/>
      <c r="Z183" s="168"/>
      <c r="AA183" s="168"/>
      <c r="AB183" s="168"/>
      <c r="AC183" s="168"/>
      <c r="AD183" s="168"/>
      <c r="AE183" s="168"/>
      <c r="AF183" s="180"/>
      <c r="AG183" s="168"/>
      <c r="AH183" s="168"/>
      <c r="AI183" s="168"/>
      <c r="AJ183" s="168"/>
      <c r="AK183" s="168"/>
      <c r="AL183" s="168"/>
      <c r="AM183" s="180"/>
      <c r="AN183" s="168"/>
      <c r="AO183" s="168"/>
      <c r="AP183" s="168"/>
      <c r="AQ183" s="168"/>
      <c r="AR183" s="168"/>
      <c r="AS183" s="168"/>
      <c r="AT183" s="180"/>
      <c r="AU183" s="182"/>
      <c r="AV183" s="183"/>
      <c r="AW183" s="168"/>
      <c r="AX183" s="184"/>
      <c r="AY183" s="168"/>
    </row>
    <row r="184" spans="1:122" x14ac:dyDescent="0.25">
      <c r="A184" s="227"/>
      <c r="B184" s="45"/>
      <c r="C184" s="45"/>
      <c r="D184" s="7"/>
      <c r="E184" s="7"/>
      <c r="F184" s="7"/>
      <c r="G184" s="7"/>
      <c r="H184" s="7"/>
      <c r="I184" s="7"/>
      <c r="J184" s="7"/>
      <c r="K184" s="17"/>
      <c r="L184" s="7"/>
      <c r="M184" s="7"/>
      <c r="N184" s="7"/>
      <c r="O184" s="7"/>
      <c r="P184" s="7"/>
      <c r="Q184" s="7"/>
      <c r="R184" s="17"/>
      <c r="S184" s="7"/>
      <c r="T184" s="7"/>
      <c r="U184" s="7"/>
      <c r="V184" s="7"/>
      <c r="W184" s="7"/>
      <c r="X184" s="7"/>
      <c r="Y184" s="17"/>
      <c r="Z184" s="45"/>
      <c r="AA184" s="45"/>
      <c r="AB184" s="45"/>
      <c r="AC184" s="45"/>
      <c r="AD184" s="45"/>
      <c r="AE184" s="45"/>
      <c r="AF184" s="46"/>
      <c r="AG184" s="45"/>
      <c r="AH184" s="45"/>
      <c r="AI184" s="45"/>
      <c r="AJ184" s="45"/>
      <c r="AK184" s="45"/>
      <c r="AL184" s="45"/>
      <c r="AM184" s="46"/>
      <c r="AN184" s="45"/>
      <c r="AO184" s="45"/>
      <c r="AP184" s="45"/>
      <c r="AQ184" s="45"/>
      <c r="AR184" s="45"/>
      <c r="AS184" s="45"/>
      <c r="AT184" s="46"/>
      <c r="AU184" s="46"/>
      <c r="AV184" s="96"/>
      <c r="AW184" s="45"/>
      <c r="AX184" s="45"/>
      <c r="AY184" s="47"/>
      <c r="AZ184" s="45"/>
      <c r="BA184" s="45"/>
      <c r="BB184" s="45"/>
      <c r="BC184" s="45"/>
    </row>
    <row r="185" spans="1:122" x14ac:dyDescent="0.25">
      <c r="A185" s="227"/>
      <c r="B185" s="45"/>
      <c r="C185" s="45"/>
      <c r="D185" s="7"/>
      <c r="E185" s="7"/>
      <c r="F185" s="7"/>
      <c r="G185" s="7"/>
      <c r="H185" s="7"/>
      <c r="I185" s="7"/>
      <c r="J185" s="7"/>
      <c r="K185" s="17"/>
      <c r="L185" s="7"/>
      <c r="M185" s="7"/>
      <c r="N185" s="7"/>
      <c r="O185" s="7"/>
      <c r="P185" s="7"/>
      <c r="Q185" s="7"/>
      <c r="R185" s="17"/>
      <c r="S185" s="7"/>
      <c r="T185" s="7"/>
      <c r="U185" s="7"/>
      <c r="V185" s="7"/>
      <c r="W185" s="7"/>
      <c r="X185" s="7"/>
      <c r="Y185" s="17"/>
      <c r="Z185" s="45"/>
      <c r="AA185" s="45"/>
      <c r="AB185" s="45"/>
      <c r="AC185" s="45"/>
      <c r="AD185" s="45"/>
      <c r="AE185" s="45"/>
      <c r="AF185" s="46"/>
      <c r="AG185" s="45"/>
      <c r="AH185" s="45"/>
      <c r="AI185" s="45"/>
      <c r="AJ185" s="45"/>
      <c r="AK185" s="45"/>
      <c r="AL185" s="45"/>
      <c r="AM185" s="46"/>
      <c r="AN185" s="45"/>
      <c r="AO185" s="45"/>
      <c r="AP185" s="45"/>
      <c r="AQ185" s="45"/>
      <c r="AR185" s="45"/>
      <c r="AS185" s="45"/>
      <c r="AT185" s="46"/>
      <c r="AU185" s="46"/>
      <c r="AV185" s="96"/>
      <c r="AW185" s="45"/>
      <c r="AX185" s="45"/>
      <c r="AY185" s="47"/>
      <c r="AZ185" s="45"/>
      <c r="BA185" s="45"/>
      <c r="BB185" s="45"/>
      <c r="BC185" s="45"/>
    </row>
    <row r="186" spans="1:122" x14ac:dyDescent="0.25">
      <c r="D186" s="6"/>
      <c r="E186" s="6"/>
      <c r="F186" s="6"/>
      <c r="G186" s="6"/>
      <c r="H186" s="6"/>
      <c r="I186" s="6"/>
      <c r="J186" s="6"/>
      <c r="K186" s="5"/>
      <c r="L186" s="6"/>
      <c r="M186" s="6"/>
      <c r="N186" s="6"/>
      <c r="O186" s="6"/>
      <c r="P186" s="6"/>
      <c r="Q186" s="6"/>
      <c r="R186" s="5"/>
      <c r="S186" s="6"/>
      <c r="T186" s="6"/>
      <c r="U186" s="6"/>
      <c r="V186" s="6"/>
      <c r="W186" s="6"/>
      <c r="X186" s="6"/>
      <c r="Y186" s="5"/>
    </row>
    <row r="187" spans="1:122" s="6" customFormat="1" x14ac:dyDescent="0.25">
      <c r="A187" s="228"/>
      <c r="K187" s="5"/>
      <c r="R187" s="5"/>
      <c r="Y187" s="5"/>
      <c r="AF187" s="5"/>
      <c r="AM187" s="5"/>
      <c r="AT187" s="5"/>
      <c r="AU187" s="5"/>
      <c r="AV187" s="97"/>
      <c r="AY187" s="12"/>
    </row>
    <row r="188" spans="1:122" s="29" customFormat="1" ht="18.75" x14ac:dyDescent="0.25">
      <c r="A188" s="392" t="s">
        <v>897</v>
      </c>
      <c r="B188" s="393" t="s">
        <v>898</v>
      </c>
      <c r="E188" s="18"/>
      <c r="AU188" s="42"/>
      <c r="AV188" s="100"/>
      <c r="AX188" s="18"/>
    </row>
    <row r="189" spans="1:122" s="6" customFormat="1" x14ac:dyDescent="0.25">
      <c r="A189" s="228"/>
      <c r="K189" s="5"/>
      <c r="R189" s="5"/>
      <c r="Y189" s="5"/>
      <c r="AF189" s="5"/>
      <c r="AM189" s="5"/>
      <c r="AT189" s="5"/>
      <c r="AU189" s="5"/>
      <c r="AV189" s="97"/>
      <c r="AY189" s="12"/>
    </row>
    <row r="190" spans="1:122" s="6" customFormat="1" x14ac:dyDescent="0.25">
      <c r="A190" s="228"/>
      <c r="K190" s="5"/>
      <c r="R190" s="5"/>
      <c r="Y190" s="5"/>
      <c r="AF190" s="5"/>
      <c r="AM190" s="5"/>
      <c r="AT190" s="5"/>
      <c r="AU190" s="5"/>
      <c r="AV190" s="97"/>
      <c r="AY190" s="12"/>
    </row>
    <row r="191" spans="1:122" s="6" customFormat="1" x14ac:dyDescent="0.25">
      <c r="A191" s="228"/>
      <c r="K191" s="5"/>
      <c r="R191" s="5"/>
      <c r="Y191" s="5"/>
      <c r="AF191" s="5"/>
      <c r="AM191" s="5"/>
      <c r="AT191" s="5"/>
      <c r="AU191" s="5"/>
      <c r="AV191" s="97"/>
      <c r="AY191" s="12"/>
    </row>
    <row r="192" spans="1:122" s="6" customFormat="1" x14ac:dyDescent="0.25">
      <c r="A192" s="228"/>
      <c r="K192" s="5"/>
      <c r="R192" s="5"/>
      <c r="Y192" s="5"/>
      <c r="AF192" s="5"/>
      <c r="AM192" s="5"/>
      <c r="AT192" s="5"/>
      <c r="AU192" s="5"/>
      <c r="AV192" s="97"/>
      <c r="AY192" s="12"/>
    </row>
    <row r="193" spans="1:51" s="6" customFormat="1" x14ac:dyDescent="0.25">
      <c r="A193" s="228"/>
      <c r="K193" s="5"/>
      <c r="R193" s="5"/>
      <c r="Y193" s="5"/>
      <c r="AF193" s="5"/>
      <c r="AM193" s="5"/>
      <c r="AT193" s="5"/>
      <c r="AU193" s="5"/>
      <c r="AV193" s="97"/>
      <c r="AY193" s="12"/>
    </row>
    <row r="194" spans="1:51" s="6" customFormat="1" x14ac:dyDescent="0.25">
      <c r="A194" s="228"/>
      <c r="K194" s="5"/>
      <c r="R194" s="5"/>
      <c r="Y194" s="5"/>
      <c r="AF194" s="5"/>
      <c r="AM194" s="5"/>
      <c r="AT194" s="5"/>
      <c r="AU194" s="5"/>
      <c r="AV194" s="97"/>
      <c r="AY194" s="12"/>
    </row>
    <row r="195" spans="1:51" s="6" customFormat="1" x14ac:dyDescent="0.25">
      <c r="A195" s="228"/>
      <c r="K195" s="5"/>
      <c r="R195" s="5"/>
      <c r="Y195" s="5"/>
      <c r="AF195" s="5"/>
      <c r="AM195" s="5"/>
      <c r="AT195" s="5"/>
      <c r="AU195" s="5"/>
      <c r="AV195" s="97"/>
      <c r="AY195" s="12"/>
    </row>
    <row r="196" spans="1:51" s="6" customFormat="1" x14ac:dyDescent="0.25">
      <c r="A196" s="228"/>
      <c r="K196" s="5"/>
      <c r="R196" s="5"/>
      <c r="Y196" s="5"/>
      <c r="AF196" s="5"/>
      <c r="AM196" s="5"/>
      <c r="AT196" s="5"/>
      <c r="AU196" s="5"/>
      <c r="AV196" s="97"/>
      <c r="AY196" s="12"/>
    </row>
    <row r="197" spans="1:51" s="6" customFormat="1" x14ac:dyDescent="0.25">
      <c r="A197" s="228"/>
      <c r="K197" s="5"/>
      <c r="R197" s="5"/>
      <c r="Y197" s="5"/>
      <c r="AF197" s="5"/>
      <c r="AM197" s="5"/>
      <c r="AT197" s="5"/>
      <c r="AU197" s="5"/>
      <c r="AV197" s="97"/>
      <c r="AY197" s="12"/>
    </row>
    <row r="198" spans="1:51" s="6" customFormat="1" x14ac:dyDescent="0.25">
      <c r="A198" s="228"/>
      <c r="K198" s="5"/>
      <c r="R198" s="5"/>
      <c r="Y198" s="5"/>
      <c r="AF198" s="5"/>
      <c r="AM198" s="5"/>
      <c r="AT198" s="5"/>
      <c r="AU198" s="5"/>
      <c r="AV198" s="97"/>
      <c r="AY198" s="12"/>
    </row>
    <row r="199" spans="1:51" s="6" customFormat="1" x14ac:dyDescent="0.25">
      <c r="A199" s="228"/>
      <c r="K199" s="5"/>
      <c r="R199" s="5"/>
      <c r="Y199" s="5"/>
      <c r="AF199" s="5"/>
      <c r="AM199" s="5"/>
      <c r="AT199" s="5"/>
      <c r="AU199" s="5"/>
      <c r="AV199" s="97"/>
      <c r="AY199" s="12"/>
    </row>
    <row r="200" spans="1:51" s="6" customFormat="1" x14ac:dyDescent="0.25">
      <c r="A200" s="228"/>
      <c r="K200" s="5"/>
      <c r="R200" s="5"/>
      <c r="Y200" s="5"/>
      <c r="AF200" s="5"/>
      <c r="AM200" s="5"/>
      <c r="AT200" s="5"/>
      <c r="AU200" s="5"/>
      <c r="AV200" s="97"/>
      <c r="AY200" s="12"/>
    </row>
    <row r="201" spans="1:51" s="6" customFormat="1" x14ac:dyDescent="0.25">
      <c r="A201" s="228"/>
      <c r="K201" s="5"/>
      <c r="R201" s="5"/>
      <c r="Y201" s="5"/>
      <c r="AF201" s="5"/>
      <c r="AM201" s="5"/>
      <c r="AT201" s="5"/>
      <c r="AU201" s="5"/>
      <c r="AV201" s="97"/>
      <c r="AY201" s="12"/>
    </row>
    <row r="202" spans="1:51" s="6" customFormat="1" x14ac:dyDescent="0.25">
      <c r="A202" s="228"/>
      <c r="K202" s="5"/>
      <c r="R202" s="5"/>
      <c r="Y202" s="5"/>
      <c r="AF202" s="5"/>
      <c r="AM202" s="5"/>
      <c r="AT202" s="5"/>
      <c r="AU202" s="5"/>
      <c r="AV202" s="97"/>
      <c r="AY202" s="12"/>
    </row>
    <row r="203" spans="1:51" s="6" customFormat="1" x14ac:dyDescent="0.25">
      <c r="A203" s="228"/>
      <c r="K203" s="5"/>
      <c r="R203" s="5"/>
      <c r="Y203" s="5"/>
      <c r="AF203" s="5"/>
      <c r="AM203" s="5"/>
      <c r="AT203" s="5"/>
      <c r="AU203" s="5"/>
      <c r="AV203" s="97"/>
      <c r="AY203" s="12"/>
    </row>
    <row r="204" spans="1:51" s="6" customFormat="1" x14ac:dyDescent="0.25">
      <c r="A204" s="228"/>
      <c r="K204" s="5"/>
      <c r="R204" s="5"/>
      <c r="Y204" s="5"/>
      <c r="AF204" s="5"/>
      <c r="AM204" s="5"/>
      <c r="AT204" s="5"/>
      <c r="AU204" s="5"/>
      <c r="AV204" s="97"/>
      <c r="AY204" s="12"/>
    </row>
    <row r="205" spans="1:51" s="6" customFormat="1" x14ac:dyDescent="0.25">
      <c r="A205" s="228"/>
      <c r="K205" s="5"/>
      <c r="R205" s="5"/>
      <c r="Y205" s="5"/>
      <c r="AF205" s="5"/>
      <c r="AM205" s="5"/>
      <c r="AT205" s="5"/>
      <c r="AU205" s="5"/>
      <c r="AV205" s="97"/>
      <c r="AY205" s="12"/>
    </row>
    <row r="206" spans="1:51" s="6" customFormat="1" x14ac:dyDescent="0.25">
      <c r="A206" s="228"/>
      <c r="K206" s="5"/>
      <c r="R206" s="5"/>
      <c r="Y206" s="5"/>
      <c r="AF206" s="5"/>
      <c r="AM206" s="5"/>
      <c r="AT206" s="5"/>
      <c r="AU206" s="5"/>
      <c r="AV206" s="97"/>
      <c r="AY206" s="12"/>
    </row>
    <row r="207" spans="1:51" s="6" customFormat="1" x14ac:dyDescent="0.25">
      <c r="A207" s="228"/>
      <c r="K207" s="5"/>
      <c r="R207" s="5"/>
      <c r="Y207" s="5"/>
      <c r="AF207" s="5"/>
      <c r="AM207" s="5"/>
      <c r="AT207" s="5"/>
      <c r="AU207" s="5"/>
      <c r="AV207" s="97"/>
      <c r="AY207" s="12"/>
    </row>
    <row r="208" spans="1:51" s="6" customFormat="1" x14ac:dyDescent="0.25">
      <c r="A208" s="228"/>
      <c r="K208" s="5"/>
      <c r="R208" s="5"/>
      <c r="Y208" s="5"/>
      <c r="AF208" s="5"/>
      <c r="AM208" s="5"/>
      <c r="AT208" s="5"/>
      <c r="AU208" s="5"/>
      <c r="AV208" s="97"/>
      <c r="AY208" s="12"/>
    </row>
    <row r="209" spans="1:51" s="6" customFormat="1" x14ac:dyDescent="0.25">
      <c r="A209" s="228"/>
      <c r="K209" s="5"/>
      <c r="R209" s="5"/>
      <c r="Y209" s="5"/>
      <c r="AF209" s="5"/>
      <c r="AM209" s="5"/>
      <c r="AT209" s="5"/>
      <c r="AU209" s="5"/>
      <c r="AV209" s="97"/>
      <c r="AY209" s="12"/>
    </row>
    <row r="210" spans="1:51" s="6" customFormat="1" x14ac:dyDescent="0.25">
      <c r="A210" s="228"/>
      <c r="K210" s="5"/>
      <c r="R210" s="5"/>
      <c r="Y210" s="5"/>
      <c r="AF210" s="5"/>
      <c r="AM210" s="5"/>
      <c r="AT210" s="5"/>
      <c r="AU210" s="5"/>
      <c r="AV210" s="97"/>
      <c r="AY210" s="12"/>
    </row>
    <row r="211" spans="1:51" s="6" customFormat="1" x14ac:dyDescent="0.25">
      <c r="A211" s="228"/>
      <c r="K211" s="5"/>
      <c r="R211" s="5"/>
      <c r="Y211" s="5"/>
      <c r="AF211" s="5"/>
      <c r="AM211" s="5"/>
      <c r="AT211" s="5"/>
      <c r="AU211" s="5"/>
      <c r="AV211" s="97"/>
      <c r="AY211" s="12"/>
    </row>
    <row r="212" spans="1:51" s="6" customFormat="1" x14ac:dyDescent="0.25">
      <c r="A212" s="228"/>
      <c r="K212" s="5"/>
      <c r="R212" s="5"/>
      <c r="Y212" s="5"/>
      <c r="AF212" s="5"/>
      <c r="AM212" s="5"/>
      <c r="AT212" s="5"/>
      <c r="AU212" s="5"/>
      <c r="AV212" s="97"/>
      <c r="AY212" s="12"/>
    </row>
    <row r="213" spans="1:51" s="6" customFormat="1" x14ac:dyDescent="0.25">
      <c r="A213" s="228"/>
      <c r="K213" s="5"/>
      <c r="R213" s="5"/>
      <c r="Y213" s="5"/>
      <c r="AF213" s="5"/>
      <c r="AM213" s="5"/>
      <c r="AT213" s="5"/>
      <c r="AU213" s="5"/>
      <c r="AV213" s="97"/>
      <c r="AY213" s="12"/>
    </row>
    <row r="214" spans="1:51" s="6" customFormat="1" x14ac:dyDescent="0.25">
      <c r="A214" s="228"/>
      <c r="K214" s="5"/>
      <c r="R214" s="5"/>
      <c r="Y214" s="5"/>
      <c r="AF214" s="5"/>
      <c r="AM214" s="5"/>
      <c r="AT214" s="5"/>
      <c r="AU214" s="5"/>
      <c r="AV214" s="97"/>
      <c r="AY214" s="12"/>
    </row>
    <row r="215" spans="1:51" s="6" customFormat="1" x14ac:dyDescent="0.25">
      <c r="A215" s="228"/>
      <c r="K215" s="5"/>
      <c r="R215" s="5"/>
      <c r="Y215" s="5"/>
      <c r="AF215" s="5"/>
      <c r="AM215" s="5"/>
      <c r="AT215" s="5"/>
      <c r="AU215" s="5"/>
      <c r="AV215" s="97"/>
      <c r="AY215" s="12"/>
    </row>
    <row r="216" spans="1:51" s="6" customFormat="1" x14ac:dyDescent="0.25">
      <c r="A216" s="228"/>
      <c r="K216" s="5"/>
      <c r="R216" s="5"/>
      <c r="Y216" s="5"/>
      <c r="AF216" s="5"/>
      <c r="AM216" s="5"/>
      <c r="AT216" s="5"/>
      <c r="AU216" s="5"/>
      <c r="AV216" s="97"/>
      <c r="AY216" s="12"/>
    </row>
    <row r="217" spans="1:51" s="6" customFormat="1" x14ac:dyDescent="0.25">
      <c r="A217" s="228"/>
      <c r="K217" s="5"/>
      <c r="R217" s="5"/>
      <c r="Y217" s="5"/>
      <c r="AF217" s="5"/>
      <c r="AM217" s="5"/>
      <c r="AT217" s="5"/>
      <c r="AU217" s="5"/>
      <c r="AV217" s="97"/>
      <c r="AY217" s="12"/>
    </row>
    <row r="218" spans="1:51" s="6" customFormat="1" x14ac:dyDescent="0.25">
      <c r="A218" s="228"/>
      <c r="K218" s="5"/>
      <c r="R218" s="5"/>
      <c r="Y218" s="5"/>
      <c r="AF218" s="5"/>
      <c r="AM218" s="5"/>
      <c r="AT218" s="5"/>
      <c r="AU218" s="5"/>
      <c r="AV218" s="97"/>
      <c r="AY218" s="12"/>
    </row>
    <row r="219" spans="1:51" s="6" customFormat="1" x14ac:dyDescent="0.25">
      <c r="A219" s="228"/>
      <c r="K219" s="5"/>
      <c r="R219" s="5"/>
      <c r="Y219" s="5"/>
      <c r="AF219" s="5"/>
      <c r="AM219" s="5"/>
      <c r="AT219" s="5"/>
      <c r="AU219" s="5"/>
      <c r="AV219" s="97"/>
      <c r="AY219" s="12"/>
    </row>
    <row r="220" spans="1:51" s="6" customFormat="1" x14ac:dyDescent="0.25">
      <c r="A220" s="228"/>
      <c r="K220" s="5"/>
      <c r="R220" s="5"/>
      <c r="Y220" s="5"/>
      <c r="AF220" s="5"/>
      <c r="AM220" s="5"/>
      <c r="AT220" s="5"/>
      <c r="AU220" s="5"/>
      <c r="AV220" s="97"/>
      <c r="AY220" s="12"/>
    </row>
    <row r="221" spans="1:51" s="6" customFormat="1" x14ac:dyDescent="0.25">
      <c r="A221" s="228"/>
      <c r="K221" s="5"/>
      <c r="R221" s="5"/>
      <c r="Y221" s="5"/>
      <c r="AF221" s="5"/>
      <c r="AM221" s="5"/>
      <c r="AT221" s="5"/>
      <c r="AU221" s="5"/>
      <c r="AV221" s="97"/>
      <c r="AY221" s="12"/>
    </row>
    <row r="222" spans="1:51" s="6" customFormat="1" x14ac:dyDescent="0.25">
      <c r="A222" s="228"/>
      <c r="K222" s="5"/>
      <c r="R222" s="5"/>
      <c r="Y222" s="5"/>
      <c r="AF222" s="5"/>
      <c r="AM222" s="5"/>
      <c r="AT222" s="5"/>
      <c r="AU222" s="5"/>
      <c r="AV222" s="97"/>
      <c r="AY222" s="12"/>
    </row>
    <row r="223" spans="1:51" s="6" customFormat="1" x14ac:dyDescent="0.25">
      <c r="A223" s="228"/>
      <c r="K223" s="5"/>
      <c r="R223" s="5"/>
      <c r="Y223" s="5"/>
      <c r="AF223" s="5"/>
      <c r="AM223" s="5"/>
      <c r="AT223" s="5"/>
      <c r="AU223" s="5"/>
      <c r="AV223" s="97"/>
      <c r="AY223" s="12"/>
    </row>
    <row r="224" spans="1:51" s="6" customFormat="1" x14ac:dyDescent="0.25">
      <c r="A224" s="228"/>
      <c r="K224" s="5"/>
      <c r="R224" s="5"/>
      <c r="Y224" s="5"/>
      <c r="AF224" s="5"/>
      <c r="AM224" s="5"/>
      <c r="AT224" s="5"/>
      <c r="AU224" s="5"/>
      <c r="AV224" s="97"/>
      <c r="AY224" s="12"/>
    </row>
    <row r="225" spans="1:51" s="6" customFormat="1" x14ac:dyDescent="0.25">
      <c r="A225" s="228"/>
      <c r="K225" s="5"/>
      <c r="R225" s="5"/>
      <c r="Y225" s="5"/>
      <c r="AF225" s="5"/>
      <c r="AM225" s="5"/>
      <c r="AT225" s="5"/>
      <c r="AU225" s="5"/>
      <c r="AV225" s="97"/>
      <c r="AY225" s="12"/>
    </row>
    <row r="226" spans="1:51" s="6" customFormat="1" x14ac:dyDescent="0.25">
      <c r="A226" s="228"/>
      <c r="K226" s="5"/>
      <c r="R226" s="5"/>
      <c r="Y226" s="5"/>
      <c r="AF226" s="5"/>
      <c r="AM226" s="5"/>
      <c r="AT226" s="5"/>
      <c r="AU226" s="5"/>
      <c r="AV226" s="97"/>
      <c r="AY226" s="12"/>
    </row>
    <row r="227" spans="1:51" s="6" customFormat="1" x14ac:dyDescent="0.25">
      <c r="A227" s="228"/>
      <c r="K227" s="5"/>
      <c r="R227" s="5"/>
      <c r="Y227" s="5"/>
      <c r="AF227" s="5"/>
      <c r="AM227" s="5"/>
      <c r="AT227" s="5"/>
      <c r="AU227" s="5"/>
      <c r="AV227" s="97"/>
      <c r="AY227" s="12"/>
    </row>
    <row r="228" spans="1:51" s="6" customFormat="1" x14ac:dyDescent="0.25">
      <c r="A228" s="228"/>
      <c r="K228" s="5"/>
      <c r="R228" s="5"/>
      <c r="Y228" s="5"/>
      <c r="AF228" s="5"/>
      <c r="AM228" s="5"/>
      <c r="AT228" s="5"/>
      <c r="AU228" s="5"/>
      <c r="AV228" s="97"/>
      <c r="AY228" s="12"/>
    </row>
    <row r="229" spans="1:51" s="6" customFormat="1" x14ac:dyDescent="0.25">
      <c r="A229" s="228"/>
      <c r="K229" s="5"/>
      <c r="R229" s="5"/>
      <c r="Y229" s="5"/>
      <c r="AF229" s="5"/>
      <c r="AM229" s="5"/>
      <c r="AT229" s="5"/>
      <c r="AU229" s="5"/>
      <c r="AV229" s="97"/>
      <c r="AY229" s="12"/>
    </row>
    <row r="230" spans="1:51" s="6" customFormat="1" x14ac:dyDescent="0.25">
      <c r="A230" s="228"/>
      <c r="K230" s="5"/>
      <c r="R230" s="5"/>
      <c r="Y230" s="5"/>
      <c r="AF230" s="5"/>
      <c r="AM230" s="5"/>
      <c r="AT230" s="5"/>
      <c r="AU230" s="5"/>
      <c r="AV230" s="97"/>
      <c r="AY230" s="12"/>
    </row>
    <row r="231" spans="1:51" s="6" customFormat="1" x14ac:dyDescent="0.25">
      <c r="A231" s="228"/>
      <c r="K231" s="5"/>
      <c r="R231" s="5"/>
      <c r="Y231" s="5"/>
      <c r="AF231" s="5"/>
      <c r="AM231" s="5"/>
      <c r="AT231" s="5"/>
      <c r="AU231" s="5"/>
      <c r="AV231" s="97"/>
      <c r="AY231" s="12"/>
    </row>
    <row r="232" spans="1:51" s="6" customFormat="1" x14ac:dyDescent="0.25">
      <c r="A232" s="228"/>
      <c r="K232" s="5"/>
      <c r="R232" s="5"/>
      <c r="Y232" s="5"/>
      <c r="AF232" s="5"/>
      <c r="AM232" s="5"/>
      <c r="AT232" s="5"/>
      <c r="AU232" s="5"/>
      <c r="AV232" s="97"/>
      <c r="AY232" s="12"/>
    </row>
    <row r="233" spans="1:51" s="6" customFormat="1" x14ac:dyDescent="0.25">
      <c r="A233" s="228"/>
      <c r="K233" s="5"/>
      <c r="R233" s="5"/>
      <c r="Y233" s="5"/>
      <c r="AF233" s="5"/>
      <c r="AM233" s="5"/>
      <c r="AT233" s="5"/>
      <c r="AU233" s="5"/>
      <c r="AV233" s="97"/>
      <c r="AY233" s="12"/>
    </row>
    <row r="234" spans="1:51" s="6" customFormat="1" x14ac:dyDescent="0.25">
      <c r="A234" s="228"/>
      <c r="K234" s="5"/>
      <c r="R234" s="5"/>
      <c r="Y234" s="5"/>
      <c r="AF234" s="5"/>
      <c r="AM234" s="5"/>
      <c r="AT234" s="5"/>
      <c r="AU234" s="5"/>
      <c r="AV234" s="97"/>
      <c r="AY234" s="12"/>
    </row>
    <row r="235" spans="1:51" s="6" customFormat="1" x14ac:dyDescent="0.25">
      <c r="A235" s="228"/>
      <c r="K235" s="5"/>
      <c r="R235" s="5"/>
      <c r="Y235" s="5"/>
      <c r="AF235" s="5"/>
      <c r="AM235" s="5"/>
      <c r="AT235" s="5"/>
      <c r="AU235" s="5"/>
      <c r="AV235" s="97"/>
      <c r="AY235" s="12"/>
    </row>
    <row r="236" spans="1:51" s="6" customFormat="1" x14ac:dyDescent="0.25">
      <c r="A236" s="228"/>
      <c r="K236" s="5"/>
      <c r="R236" s="5"/>
      <c r="Y236" s="5"/>
      <c r="AF236" s="5"/>
      <c r="AM236" s="5"/>
      <c r="AT236" s="5"/>
      <c r="AU236" s="5"/>
      <c r="AV236" s="97"/>
      <c r="AY236" s="12"/>
    </row>
    <row r="237" spans="1:51" s="6" customFormat="1" x14ac:dyDescent="0.25">
      <c r="A237" s="228"/>
      <c r="K237" s="5"/>
      <c r="R237" s="5"/>
      <c r="Y237" s="5"/>
      <c r="AF237" s="5"/>
      <c r="AM237" s="5"/>
      <c r="AT237" s="5"/>
      <c r="AU237" s="5"/>
      <c r="AV237" s="97"/>
      <c r="AY237" s="12"/>
    </row>
    <row r="238" spans="1:51" s="6" customFormat="1" x14ac:dyDescent="0.25">
      <c r="A238" s="228"/>
      <c r="K238" s="5"/>
      <c r="R238" s="5"/>
      <c r="Y238" s="5"/>
      <c r="AF238" s="5"/>
      <c r="AM238" s="5"/>
      <c r="AT238" s="5"/>
      <c r="AU238" s="5"/>
      <c r="AV238" s="97"/>
      <c r="AY238" s="12"/>
    </row>
    <row r="239" spans="1:51" s="6" customFormat="1" x14ac:dyDescent="0.25">
      <c r="A239" s="228"/>
      <c r="K239" s="5"/>
      <c r="R239" s="5"/>
      <c r="Y239" s="5"/>
      <c r="AF239" s="5"/>
      <c r="AM239" s="5"/>
      <c r="AT239" s="5"/>
      <c r="AU239" s="5"/>
      <c r="AV239" s="97"/>
      <c r="AY239" s="12"/>
    </row>
    <row r="240" spans="1:51" s="6" customFormat="1" x14ac:dyDescent="0.25">
      <c r="A240" s="228"/>
      <c r="K240" s="5"/>
      <c r="R240" s="5"/>
      <c r="Y240" s="5"/>
      <c r="AF240" s="5"/>
      <c r="AM240" s="5"/>
      <c r="AT240" s="5"/>
      <c r="AU240" s="5"/>
      <c r="AV240" s="97"/>
      <c r="AY240" s="12"/>
    </row>
    <row r="241" spans="1:51" s="6" customFormat="1" x14ac:dyDescent="0.25">
      <c r="A241" s="228"/>
      <c r="K241" s="5"/>
      <c r="R241" s="5"/>
      <c r="Y241" s="5"/>
      <c r="AF241" s="5"/>
      <c r="AM241" s="5"/>
      <c r="AT241" s="5"/>
      <c r="AU241" s="5"/>
      <c r="AV241" s="97"/>
      <c r="AY241" s="12"/>
    </row>
    <row r="242" spans="1:51" s="6" customFormat="1" x14ac:dyDescent="0.25">
      <c r="A242" s="228"/>
      <c r="K242" s="5"/>
      <c r="R242" s="5"/>
      <c r="Y242" s="5"/>
      <c r="AF242" s="5"/>
      <c r="AM242" s="5"/>
      <c r="AT242" s="5"/>
      <c r="AU242" s="5"/>
      <c r="AV242" s="97"/>
      <c r="AY242" s="12"/>
    </row>
    <row r="243" spans="1:51" s="6" customFormat="1" x14ac:dyDescent="0.25">
      <c r="A243" s="228"/>
      <c r="K243" s="5"/>
      <c r="R243" s="5"/>
      <c r="Y243" s="5"/>
      <c r="AF243" s="5"/>
      <c r="AM243" s="5"/>
      <c r="AT243" s="5"/>
      <c r="AU243" s="5"/>
      <c r="AV243" s="97"/>
      <c r="AY243" s="12"/>
    </row>
    <row r="244" spans="1:51" s="6" customFormat="1" x14ac:dyDescent="0.25">
      <c r="A244" s="228"/>
      <c r="K244" s="5"/>
      <c r="R244" s="5"/>
      <c r="Y244" s="5"/>
      <c r="AF244" s="5"/>
      <c r="AM244" s="5"/>
      <c r="AT244" s="5"/>
      <c r="AU244" s="5"/>
      <c r="AV244" s="97"/>
      <c r="AY244" s="12"/>
    </row>
    <row r="245" spans="1:51" s="6" customFormat="1" x14ac:dyDescent="0.25">
      <c r="A245" s="228"/>
      <c r="K245" s="5"/>
      <c r="R245" s="5"/>
      <c r="Y245" s="5"/>
      <c r="AF245" s="5"/>
      <c r="AM245" s="5"/>
      <c r="AT245" s="5"/>
      <c r="AU245" s="5"/>
      <c r="AV245" s="97"/>
      <c r="AY245" s="12"/>
    </row>
    <row r="246" spans="1:51" s="6" customFormat="1" x14ac:dyDescent="0.25">
      <c r="A246" s="228"/>
      <c r="K246" s="5"/>
      <c r="R246" s="5"/>
      <c r="Y246" s="5"/>
      <c r="AF246" s="5"/>
      <c r="AM246" s="5"/>
      <c r="AT246" s="5"/>
      <c r="AU246" s="5"/>
      <c r="AV246" s="97"/>
      <c r="AY246" s="12"/>
    </row>
    <row r="247" spans="1:51" s="6" customFormat="1" x14ac:dyDescent="0.25">
      <c r="A247" s="228"/>
      <c r="K247" s="5"/>
      <c r="R247" s="5"/>
      <c r="Y247" s="5"/>
      <c r="AF247" s="5"/>
      <c r="AM247" s="5"/>
      <c r="AT247" s="5"/>
      <c r="AU247" s="5"/>
      <c r="AV247" s="97"/>
      <c r="AY247" s="12"/>
    </row>
    <row r="248" spans="1:51" s="6" customFormat="1" x14ac:dyDescent="0.25">
      <c r="A248" s="228"/>
      <c r="K248" s="5"/>
      <c r="R248" s="5"/>
      <c r="Y248" s="5"/>
      <c r="AF248" s="5"/>
      <c r="AM248" s="5"/>
      <c r="AT248" s="5"/>
      <c r="AU248" s="5"/>
      <c r="AV248" s="97"/>
      <c r="AY248" s="12"/>
    </row>
    <row r="249" spans="1:51" s="6" customFormat="1" x14ac:dyDescent="0.25">
      <c r="A249" s="228"/>
      <c r="K249" s="5"/>
      <c r="R249" s="5"/>
      <c r="Y249" s="5"/>
      <c r="AF249" s="5"/>
      <c r="AM249" s="5"/>
      <c r="AT249" s="5"/>
      <c r="AU249" s="5"/>
      <c r="AV249" s="97"/>
      <c r="AY249" s="12"/>
    </row>
    <row r="250" spans="1:51" s="6" customFormat="1" x14ac:dyDescent="0.25">
      <c r="A250" s="228"/>
      <c r="K250" s="5"/>
      <c r="R250" s="5"/>
      <c r="Y250" s="5"/>
      <c r="AF250" s="5"/>
      <c r="AM250" s="5"/>
      <c r="AT250" s="5"/>
      <c r="AU250" s="5"/>
      <c r="AV250" s="97"/>
      <c r="AY250" s="12"/>
    </row>
    <row r="251" spans="1:51" s="6" customFormat="1" x14ac:dyDescent="0.25">
      <c r="A251" s="228"/>
      <c r="K251" s="5"/>
      <c r="R251" s="5"/>
      <c r="Y251" s="5"/>
      <c r="AF251" s="5"/>
      <c r="AM251" s="5"/>
      <c r="AT251" s="5"/>
      <c r="AU251" s="5"/>
      <c r="AV251" s="97"/>
      <c r="AY251" s="12"/>
    </row>
    <row r="252" spans="1:51" s="6" customFormat="1" x14ac:dyDescent="0.25">
      <c r="A252" s="228"/>
      <c r="K252" s="5"/>
      <c r="R252" s="5"/>
      <c r="Y252" s="5"/>
      <c r="AF252" s="5"/>
      <c r="AM252" s="5"/>
      <c r="AT252" s="5"/>
      <c r="AU252" s="5"/>
      <c r="AV252" s="97"/>
      <c r="AY252" s="12"/>
    </row>
    <row r="253" spans="1:51" s="6" customFormat="1" x14ac:dyDescent="0.25">
      <c r="A253" s="228"/>
      <c r="K253" s="5"/>
      <c r="R253" s="5"/>
      <c r="Y253" s="5"/>
      <c r="AF253" s="5"/>
      <c r="AM253" s="5"/>
      <c r="AT253" s="5"/>
      <c r="AU253" s="5"/>
      <c r="AV253" s="97"/>
      <c r="AY253" s="12"/>
    </row>
    <row r="254" spans="1:51" s="6" customFormat="1" x14ac:dyDescent="0.25">
      <c r="A254" s="228"/>
      <c r="K254" s="5"/>
      <c r="R254" s="5"/>
      <c r="Y254" s="5"/>
      <c r="AF254" s="5"/>
      <c r="AM254" s="5"/>
      <c r="AT254" s="5"/>
      <c r="AU254" s="5"/>
      <c r="AV254" s="97"/>
      <c r="AY254" s="12"/>
    </row>
    <row r="255" spans="1:51" s="6" customFormat="1" x14ac:dyDescent="0.25">
      <c r="A255" s="228"/>
      <c r="K255" s="5"/>
      <c r="R255" s="5"/>
      <c r="Y255" s="5"/>
      <c r="AF255" s="5"/>
      <c r="AM255" s="5"/>
      <c r="AT255" s="5"/>
      <c r="AU255" s="5"/>
      <c r="AV255" s="97"/>
      <c r="AY255" s="12"/>
    </row>
    <row r="256" spans="1:51" s="6" customFormat="1" x14ac:dyDescent="0.25">
      <c r="A256" s="228"/>
      <c r="K256" s="5"/>
      <c r="R256" s="5"/>
      <c r="Y256" s="5"/>
      <c r="AF256" s="5"/>
      <c r="AM256" s="5"/>
      <c r="AT256" s="5"/>
      <c r="AU256" s="5"/>
      <c r="AV256" s="97"/>
      <c r="AY256" s="12"/>
    </row>
    <row r="257" spans="1:51" s="6" customFormat="1" x14ac:dyDescent="0.25">
      <c r="A257" s="228"/>
      <c r="K257" s="5"/>
      <c r="R257" s="5"/>
      <c r="Y257" s="5"/>
      <c r="AF257" s="5"/>
      <c r="AM257" s="5"/>
      <c r="AT257" s="5"/>
      <c r="AU257" s="5"/>
      <c r="AV257" s="97"/>
      <c r="AY257" s="12"/>
    </row>
    <row r="258" spans="1:51" s="6" customFormat="1" x14ac:dyDescent="0.25">
      <c r="A258" s="228"/>
      <c r="K258" s="5"/>
      <c r="R258" s="5"/>
      <c r="Y258" s="5"/>
      <c r="AF258" s="5"/>
      <c r="AM258" s="5"/>
      <c r="AT258" s="5"/>
      <c r="AU258" s="5"/>
      <c r="AV258" s="97"/>
      <c r="AY258" s="12"/>
    </row>
    <row r="259" spans="1:51" s="6" customFormat="1" x14ac:dyDescent="0.25">
      <c r="A259" s="228"/>
      <c r="K259" s="5"/>
      <c r="R259" s="5"/>
      <c r="Y259" s="5"/>
      <c r="AF259" s="5"/>
      <c r="AM259" s="5"/>
      <c r="AT259" s="5"/>
      <c r="AU259" s="5"/>
      <c r="AV259" s="97"/>
      <c r="AY259" s="12"/>
    </row>
    <row r="260" spans="1:51" s="6" customFormat="1" x14ac:dyDescent="0.25">
      <c r="A260" s="228"/>
      <c r="K260" s="5"/>
      <c r="R260" s="5"/>
      <c r="Y260" s="5"/>
      <c r="AF260" s="5"/>
      <c r="AM260" s="5"/>
      <c r="AT260" s="5"/>
      <c r="AU260" s="5"/>
      <c r="AV260" s="97"/>
      <c r="AY260" s="12"/>
    </row>
    <row r="261" spans="1:51" s="6" customFormat="1" x14ac:dyDescent="0.25">
      <c r="A261" s="228"/>
      <c r="K261" s="5"/>
      <c r="R261" s="5"/>
      <c r="Y261" s="5"/>
      <c r="AF261" s="5"/>
      <c r="AM261" s="5"/>
      <c r="AT261" s="5"/>
      <c r="AU261" s="5"/>
      <c r="AV261" s="97"/>
      <c r="AY261" s="12"/>
    </row>
    <row r="262" spans="1:51" s="6" customFormat="1" x14ac:dyDescent="0.25">
      <c r="A262" s="228"/>
      <c r="K262" s="5"/>
      <c r="R262" s="5"/>
      <c r="Y262" s="5"/>
      <c r="AF262" s="5"/>
      <c r="AM262" s="5"/>
      <c r="AT262" s="5"/>
      <c r="AU262" s="5"/>
      <c r="AV262" s="97"/>
      <c r="AY262" s="12"/>
    </row>
    <row r="263" spans="1:51" s="6" customFormat="1" x14ac:dyDescent="0.25">
      <c r="A263" s="228"/>
      <c r="K263" s="5"/>
      <c r="R263" s="5"/>
      <c r="Y263" s="5"/>
      <c r="AF263" s="5"/>
      <c r="AM263" s="5"/>
      <c r="AT263" s="5"/>
      <c r="AU263" s="5"/>
      <c r="AV263" s="97"/>
      <c r="AY263" s="12"/>
    </row>
    <row r="264" spans="1:51" s="6" customFormat="1" x14ac:dyDescent="0.25">
      <c r="A264" s="228"/>
      <c r="K264" s="5"/>
      <c r="R264" s="5"/>
      <c r="Y264" s="5"/>
      <c r="AF264" s="5"/>
      <c r="AM264" s="5"/>
      <c r="AT264" s="5"/>
      <c r="AU264" s="5"/>
      <c r="AV264" s="97"/>
      <c r="AY264" s="12"/>
    </row>
    <row r="265" spans="1:51" s="6" customFormat="1" x14ac:dyDescent="0.25">
      <c r="A265" s="228"/>
      <c r="K265" s="5"/>
      <c r="R265" s="5"/>
      <c r="Y265" s="5"/>
      <c r="AF265" s="5"/>
      <c r="AM265" s="5"/>
      <c r="AT265" s="5"/>
      <c r="AU265" s="5"/>
      <c r="AV265" s="97"/>
      <c r="AY265" s="12"/>
    </row>
    <row r="266" spans="1:51" s="6" customFormat="1" x14ac:dyDescent="0.25">
      <c r="A266" s="228"/>
      <c r="K266" s="5"/>
      <c r="R266" s="5"/>
      <c r="Y266" s="5"/>
      <c r="AF266" s="5"/>
      <c r="AM266" s="5"/>
      <c r="AT266" s="5"/>
      <c r="AU266" s="5"/>
      <c r="AV266" s="97"/>
      <c r="AY266" s="12"/>
    </row>
    <row r="267" spans="1:51" s="6" customFormat="1" x14ac:dyDescent="0.25">
      <c r="A267" s="228"/>
      <c r="K267" s="5"/>
      <c r="R267" s="5"/>
      <c r="Y267" s="5"/>
      <c r="AF267" s="5"/>
      <c r="AM267" s="5"/>
      <c r="AT267" s="5"/>
      <c r="AU267" s="5"/>
      <c r="AV267" s="97"/>
      <c r="AY267" s="12"/>
    </row>
    <row r="268" spans="1:51" s="6" customFormat="1" x14ac:dyDescent="0.25">
      <c r="A268" s="228"/>
      <c r="K268" s="5"/>
      <c r="R268" s="5"/>
      <c r="Y268" s="5"/>
      <c r="AF268" s="5"/>
      <c r="AM268" s="5"/>
      <c r="AT268" s="5"/>
      <c r="AU268" s="5"/>
      <c r="AV268" s="97"/>
      <c r="AY268" s="12"/>
    </row>
    <row r="269" spans="1:51" s="6" customFormat="1" x14ac:dyDescent="0.25">
      <c r="A269" s="228"/>
      <c r="K269" s="5"/>
      <c r="R269" s="5"/>
      <c r="Y269" s="5"/>
      <c r="AF269" s="5"/>
      <c r="AM269" s="5"/>
      <c r="AT269" s="5"/>
      <c r="AU269" s="5"/>
      <c r="AV269" s="97"/>
      <c r="AY269" s="12"/>
    </row>
    <row r="270" spans="1:51" s="6" customFormat="1" x14ac:dyDescent="0.25">
      <c r="A270" s="228"/>
      <c r="K270" s="5"/>
      <c r="R270" s="5"/>
      <c r="Y270" s="5"/>
      <c r="AF270" s="5"/>
      <c r="AM270" s="5"/>
      <c r="AT270" s="5"/>
      <c r="AU270" s="5"/>
      <c r="AV270" s="97"/>
      <c r="AY270" s="12"/>
    </row>
    <row r="271" spans="1:51" s="6" customFormat="1" x14ac:dyDescent="0.25">
      <c r="A271" s="228"/>
      <c r="K271" s="5"/>
      <c r="R271" s="5"/>
      <c r="Y271" s="5"/>
      <c r="AF271" s="5"/>
      <c r="AM271" s="5"/>
      <c r="AT271" s="5"/>
      <c r="AU271" s="5"/>
      <c r="AV271" s="97"/>
      <c r="AY271" s="12"/>
    </row>
    <row r="272" spans="1:51" s="6" customFormat="1" x14ac:dyDescent="0.25">
      <c r="A272" s="228"/>
      <c r="K272" s="5"/>
      <c r="R272" s="5"/>
      <c r="Y272" s="5"/>
      <c r="AF272" s="5"/>
      <c r="AM272" s="5"/>
      <c r="AT272" s="5"/>
      <c r="AU272" s="5"/>
      <c r="AV272" s="97"/>
      <c r="AY272" s="12"/>
    </row>
    <row r="273" spans="1:51" s="6" customFormat="1" x14ac:dyDescent="0.25">
      <c r="A273" s="228"/>
      <c r="K273" s="5"/>
      <c r="R273" s="5"/>
      <c r="Y273" s="5"/>
      <c r="AF273" s="5"/>
      <c r="AM273" s="5"/>
      <c r="AT273" s="5"/>
      <c r="AU273" s="5"/>
      <c r="AV273" s="97"/>
      <c r="AY273" s="12"/>
    </row>
    <row r="274" spans="1:51" s="6" customFormat="1" x14ac:dyDescent="0.25">
      <c r="A274" s="228"/>
      <c r="K274" s="5"/>
      <c r="R274" s="5"/>
      <c r="Y274" s="5"/>
      <c r="AF274" s="5"/>
      <c r="AM274" s="5"/>
      <c r="AT274" s="5"/>
      <c r="AU274" s="5"/>
      <c r="AV274" s="97"/>
      <c r="AY274" s="12"/>
    </row>
    <row r="275" spans="1:51" s="6" customFormat="1" x14ac:dyDescent="0.25">
      <c r="A275" s="228"/>
      <c r="K275" s="5"/>
      <c r="R275" s="5"/>
      <c r="Y275" s="5"/>
      <c r="AF275" s="5"/>
      <c r="AM275" s="5"/>
      <c r="AT275" s="5"/>
      <c r="AU275" s="5"/>
      <c r="AV275" s="97"/>
      <c r="AY275" s="12"/>
    </row>
    <row r="276" spans="1:51" s="6" customFormat="1" x14ac:dyDescent="0.25">
      <c r="A276" s="228"/>
      <c r="K276" s="5"/>
      <c r="R276" s="5"/>
      <c r="Y276" s="5"/>
      <c r="AF276" s="5"/>
      <c r="AM276" s="5"/>
      <c r="AT276" s="5"/>
      <c r="AU276" s="5"/>
      <c r="AV276" s="97"/>
      <c r="AY276" s="12"/>
    </row>
    <row r="277" spans="1:51" s="6" customFormat="1" x14ac:dyDescent="0.25">
      <c r="A277" s="228"/>
      <c r="K277" s="5"/>
      <c r="R277" s="5"/>
      <c r="Y277" s="5"/>
      <c r="AF277" s="5"/>
      <c r="AM277" s="5"/>
      <c r="AT277" s="5"/>
      <c r="AU277" s="5"/>
      <c r="AV277" s="97"/>
      <c r="AY277" s="12"/>
    </row>
    <row r="278" spans="1:51" s="6" customFormat="1" x14ac:dyDescent="0.25">
      <c r="A278" s="228"/>
      <c r="K278" s="5"/>
      <c r="R278" s="5"/>
      <c r="Y278" s="5"/>
      <c r="AF278" s="5"/>
      <c r="AM278" s="5"/>
      <c r="AT278" s="5"/>
      <c r="AU278" s="5"/>
      <c r="AV278" s="97"/>
      <c r="AY278" s="12"/>
    </row>
    <row r="279" spans="1:51" s="6" customFormat="1" x14ac:dyDescent="0.25">
      <c r="A279" s="228"/>
      <c r="K279" s="5"/>
      <c r="R279" s="5"/>
      <c r="Y279" s="5"/>
      <c r="AF279" s="5"/>
      <c r="AM279" s="5"/>
      <c r="AT279" s="5"/>
      <c r="AU279" s="5"/>
      <c r="AV279" s="97"/>
      <c r="AY279" s="12"/>
    </row>
    <row r="280" spans="1:51" s="6" customFormat="1" x14ac:dyDescent="0.25">
      <c r="A280" s="228"/>
      <c r="K280" s="5"/>
      <c r="R280" s="5"/>
      <c r="Y280" s="5"/>
      <c r="AF280" s="5"/>
      <c r="AM280" s="5"/>
      <c r="AT280" s="5"/>
      <c r="AU280" s="5"/>
      <c r="AV280" s="97"/>
      <c r="AY280" s="12"/>
    </row>
    <row r="281" spans="1:51" s="6" customFormat="1" x14ac:dyDescent="0.25">
      <c r="A281" s="228"/>
      <c r="K281" s="5"/>
      <c r="R281" s="5"/>
      <c r="Y281" s="5"/>
      <c r="AF281" s="5"/>
      <c r="AM281" s="5"/>
      <c r="AT281" s="5"/>
      <c r="AU281" s="5"/>
      <c r="AV281" s="97"/>
      <c r="AY281" s="12"/>
    </row>
    <row r="282" spans="1:51" s="6" customFormat="1" x14ac:dyDescent="0.25">
      <c r="A282" s="228"/>
      <c r="K282" s="5"/>
      <c r="R282" s="5"/>
      <c r="Y282" s="5"/>
      <c r="AF282" s="5"/>
      <c r="AM282" s="5"/>
      <c r="AT282" s="5"/>
      <c r="AU282" s="5"/>
      <c r="AV282" s="97"/>
      <c r="AY282" s="12"/>
    </row>
    <row r="283" spans="1:51" s="6" customFormat="1" x14ac:dyDescent="0.25">
      <c r="A283" s="228"/>
      <c r="K283" s="5"/>
      <c r="R283" s="5"/>
      <c r="Y283" s="5"/>
      <c r="AF283" s="5"/>
      <c r="AM283" s="5"/>
      <c r="AT283" s="5"/>
      <c r="AU283" s="5"/>
      <c r="AV283" s="97"/>
      <c r="AY283" s="12"/>
    </row>
    <row r="284" spans="1:51" s="6" customFormat="1" x14ac:dyDescent="0.25">
      <c r="A284" s="228"/>
      <c r="K284" s="5"/>
      <c r="R284" s="5"/>
      <c r="Y284" s="5"/>
      <c r="AF284" s="5"/>
      <c r="AM284" s="5"/>
      <c r="AT284" s="5"/>
      <c r="AU284" s="5"/>
      <c r="AV284" s="97"/>
      <c r="AY284" s="12"/>
    </row>
    <row r="285" spans="1:51" s="6" customFormat="1" x14ac:dyDescent="0.25">
      <c r="A285" s="228"/>
      <c r="K285" s="5"/>
      <c r="R285" s="5"/>
      <c r="Y285" s="5"/>
      <c r="AF285" s="5"/>
      <c r="AM285" s="5"/>
      <c r="AT285" s="5"/>
      <c r="AU285" s="5"/>
      <c r="AV285" s="97"/>
      <c r="AY285" s="12"/>
    </row>
    <row r="286" spans="1:51" s="6" customFormat="1" x14ac:dyDescent="0.25">
      <c r="A286" s="228"/>
      <c r="K286" s="5"/>
      <c r="R286" s="5"/>
      <c r="Y286" s="5"/>
      <c r="AF286" s="5"/>
      <c r="AM286" s="5"/>
      <c r="AT286" s="5"/>
      <c r="AU286" s="5"/>
      <c r="AV286" s="97"/>
      <c r="AY286" s="12"/>
    </row>
    <row r="287" spans="1:51" s="6" customFormat="1" x14ac:dyDescent="0.25">
      <c r="A287" s="228"/>
      <c r="K287" s="5"/>
      <c r="R287" s="5"/>
      <c r="Y287" s="5"/>
      <c r="AF287" s="5"/>
      <c r="AM287" s="5"/>
      <c r="AT287" s="5"/>
      <c r="AU287" s="5"/>
      <c r="AV287" s="97"/>
      <c r="AY287" s="12"/>
    </row>
    <row r="288" spans="1:51" s="6" customFormat="1" x14ac:dyDescent="0.25">
      <c r="A288" s="228"/>
      <c r="K288" s="5"/>
      <c r="R288" s="5"/>
      <c r="Y288" s="5"/>
      <c r="AF288" s="5"/>
      <c r="AM288" s="5"/>
      <c r="AT288" s="5"/>
      <c r="AU288" s="5"/>
      <c r="AV288" s="97"/>
      <c r="AY288" s="12"/>
    </row>
    <row r="289" spans="1:51" s="6" customFormat="1" x14ac:dyDescent="0.25">
      <c r="A289" s="228"/>
      <c r="K289" s="5"/>
      <c r="R289" s="5"/>
      <c r="Y289" s="5"/>
      <c r="AF289" s="5"/>
      <c r="AM289" s="5"/>
      <c r="AT289" s="5"/>
      <c r="AU289" s="5"/>
      <c r="AV289" s="97"/>
      <c r="AY289" s="12"/>
    </row>
    <row r="290" spans="1:51" s="6" customFormat="1" x14ac:dyDescent="0.25">
      <c r="A290" s="228"/>
      <c r="K290" s="5"/>
      <c r="R290" s="5"/>
      <c r="Y290" s="5"/>
      <c r="AF290" s="5"/>
      <c r="AM290" s="5"/>
      <c r="AT290" s="5"/>
      <c r="AU290" s="5"/>
      <c r="AV290" s="97"/>
      <c r="AY290" s="12"/>
    </row>
    <row r="291" spans="1:51" s="6" customFormat="1" x14ac:dyDescent="0.25">
      <c r="A291" s="228"/>
      <c r="K291" s="5"/>
      <c r="R291" s="5"/>
      <c r="Y291" s="5"/>
      <c r="AF291" s="5"/>
      <c r="AM291" s="5"/>
      <c r="AT291" s="5"/>
      <c r="AU291" s="5"/>
      <c r="AV291" s="97"/>
      <c r="AY291" s="12"/>
    </row>
    <row r="292" spans="1:51" s="6" customFormat="1" x14ac:dyDescent="0.25">
      <c r="A292" s="228"/>
      <c r="K292" s="5"/>
      <c r="R292" s="5"/>
      <c r="Y292" s="5"/>
      <c r="AF292" s="5"/>
      <c r="AM292" s="5"/>
      <c r="AT292" s="5"/>
      <c r="AU292" s="5"/>
      <c r="AV292" s="97"/>
      <c r="AY292" s="12"/>
    </row>
    <row r="293" spans="1:51" s="6" customFormat="1" x14ac:dyDescent="0.25">
      <c r="A293" s="228"/>
      <c r="K293" s="5"/>
      <c r="R293" s="5"/>
      <c r="Y293" s="5"/>
      <c r="AF293" s="5"/>
      <c r="AM293" s="5"/>
      <c r="AT293" s="5"/>
      <c r="AU293" s="5"/>
      <c r="AV293" s="97"/>
      <c r="AY293" s="12"/>
    </row>
    <row r="294" spans="1:51" s="6" customFormat="1" x14ac:dyDescent="0.25">
      <c r="A294" s="228"/>
      <c r="K294" s="5"/>
      <c r="R294" s="5"/>
      <c r="Y294" s="5"/>
      <c r="AF294" s="5"/>
      <c r="AM294" s="5"/>
      <c r="AT294" s="5"/>
      <c r="AU294" s="5"/>
      <c r="AV294" s="97"/>
      <c r="AY294" s="12"/>
    </row>
    <row r="295" spans="1:51" s="6" customFormat="1" x14ac:dyDescent="0.25">
      <c r="A295" s="228"/>
      <c r="K295" s="5"/>
      <c r="R295" s="5"/>
      <c r="Y295" s="5"/>
      <c r="AF295" s="5"/>
      <c r="AM295" s="5"/>
      <c r="AT295" s="5"/>
      <c r="AU295" s="5"/>
      <c r="AV295" s="97"/>
      <c r="AY295" s="12"/>
    </row>
    <row r="296" spans="1:51" s="6" customFormat="1" x14ac:dyDescent="0.25">
      <c r="A296" s="228"/>
      <c r="K296" s="5"/>
      <c r="R296" s="5"/>
      <c r="Y296" s="5"/>
      <c r="AF296" s="5"/>
      <c r="AM296" s="5"/>
      <c r="AT296" s="5"/>
      <c r="AU296" s="5"/>
      <c r="AV296" s="97"/>
      <c r="AY296" s="12"/>
    </row>
    <row r="297" spans="1:51" s="6" customFormat="1" x14ac:dyDescent="0.25">
      <c r="A297" s="228"/>
      <c r="K297" s="5"/>
      <c r="R297" s="5"/>
      <c r="Y297" s="5"/>
      <c r="AF297" s="5"/>
      <c r="AM297" s="5"/>
      <c r="AT297" s="5"/>
      <c r="AU297" s="5"/>
      <c r="AV297" s="97"/>
      <c r="AY297" s="12"/>
    </row>
    <row r="298" spans="1:51" s="6" customFormat="1" x14ac:dyDescent="0.25">
      <c r="A298" s="228"/>
      <c r="K298" s="5"/>
      <c r="R298" s="5"/>
      <c r="Y298" s="5"/>
      <c r="AF298" s="5"/>
      <c r="AM298" s="5"/>
      <c r="AT298" s="5"/>
      <c r="AU298" s="5"/>
      <c r="AV298" s="97"/>
      <c r="AY298" s="12"/>
    </row>
    <row r="299" spans="1:51" s="6" customFormat="1" x14ac:dyDescent="0.25">
      <c r="A299" s="228"/>
      <c r="K299" s="5"/>
      <c r="R299" s="5"/>
      <c r="Y299" s="5"/>
      <c r="AF299" s="5"/>
      <c r="AM299" s="5"/>
      <c r="AT299" s="5"/>
      <c r="AU299" s="5"/>
      <c r="AV299" s="97"/>
      <c r="AY299" s="12"/>
    </row>
    <row r="300" spans="1:51" s="6" customFormat="1" x14ac:dyDescent="0.25">
      <c r="A300" s="228"/>
      <c r="K300" s="5"/>
      <c r="R300" s="5"/>
      <c r="Y300" s="5"/>
      <c r="AF300" s="5"/>
      <c r="AM300" s="5"/>
      <c r="AT300" s="5"/>
      <c r="AU300" s="5"/>
      <c r="AV300" s="97"/>
      <c r="AY300" s="12"/>
    </row>
    <row r="301" spans="1:51" s="6" customFormat="1" x14ac:dyDescent="0.25">
      <c r="A301" s="228"/>
      <c r="K301" s="5"/>
      <c r="R301" s="5"/>
      <c r="Y301" s="5"/>
      <c r="AF301" s="5"/>
      <c r="AM301" s="5"/>
      <c r="AT301" s="5"/>
      <c r="AU301" s="5"/>
      <c r="AV301" s="97"/>
      <c r="AY301" s="12"/>
    </row>
    <row r="302" spans="1:51" s="6" customFormat="1" x14ac:dyDescent="0.25">
      <c r="A302" s="228"/>
      <c r="K302" s="5"/>
      <c r="R302" s="5"/>
      <c r="Y302" s="5"/>
      <c r="AF302" s="5"/>
      <c r="AM302" s="5"/>
      <c r="AT302" s="5"/>
      <c r="AU302" s="5"/>
      <c r="AV302" s="97"/>
      <c r="AY302" s="12"/>
    </row>
    <row r="303" spans="1:51" s="6" customFormat="1" x14ac:dyDescent="0.25">
      <c r="A303" s="228"/>
      <c r="K303" s="5"/>
      <c r="R303" s="5"/>
      <c r="Y303" s="5"/>
      <c r="AF303" s="5"/>
      <c r="AM303" s="5"/>
      <c r="AT303" s="5"/>
      <c r="AU303" s="5"/>
      <c r="AV303" s="97"/>
      <c r="AY303" s="12"/>
    </row>
    <row r="304" spans="1:51" s="6" customFormat="1" x14ac:dyDescent="0.25">
      <c r="A304" s="228"/>
      <c r="K304" s="5"/>
      <c r="R304" s="5"/>
      <c r="Y304" s="5"/>
      <c r="AF304" s="5"/>
      <c r="AM304" s="5"/>
      <c r="AT304" s="5"/>
      <c r="AU304" s="5"/>
      <c r="AV304" s="97"/>
      <c r="AY304" s="12"/>
    </row>
    <row r="305" spans="1:51" s="6" customFormat="1" x14ac:dyDescent="0.25">
      <c r="A305" s="228"/>
      <c r="K305" s="5"/>
      <c r="R305" s="5"/>
      <c r="Y305" s="5"/>
      <c r="AF305" s="5"/>
      <c r="AM305" s="5"/>
      <c r="AT305" s="5"/>
      <c r="AU305" s="5"/>
      <c r="AV305" s="97"/>
      <c r="AY305" s="12"/>
    </row>
    <row r="306" spans="1:51" s="6" customFormat="1" x14ac:dyDescent="0.25">
      <c r="A306" s="228"/>
      <c r="K306" s="5"/>
      <c r="R306" s="5"/>
      <c r="Y306" s="5"/>
      <c r="AF306" s="5"/>
      <c r="AM306" s="5"/>
      <c r="AT306" s="5"/>
      <c r="AU306" s="5"/>
      <c r="AV306" s="97"/>
      <c r="AY306" s="12"/>
    </row>
    <row r="307" spans="1:51" s="6" customFormat="1" x14ac:dyDescent="0.25">
      <c r="A307" s="228"/>
      <c r="K307" s="5"/>
      <c r="R307" s="5"/>
      <c r="Y307" s="5"/>
      <c r="AF307" s="5"/>
      <c r="AM307" s="5"/>
      <c r="AT307" s="5"/>
      <c r="AU307" s="5"/>
      <c r="AV307" s="97"/>
      <c r="AY307" s="12"/>
    </row>
    <row r="308" spans="1:51" s="6" customFormat="1" x14ac:dyDescent="0.25">
      <c r="A308" s="228"/>
      <c r="K308" s="5"/>
      <c r="R308" s="5"/>
      <c r="Y308" s="5"/>
      <c r="AF308" s="5"/>
      <c r="AM308" s="5"/>
      <c r="AT308" s="5"/>
      <c r="AU308" s="5"/>
      <c r="AV308" s="97"/>
      <c r="AY308" s="12"/>
    </row>
    <row r="309" spans="1:51" s="6" customFormat="1" x14ac:dyDescent="0.25">
      <c r="A309" s="228"/>
      <c r="K309" s="5"/>
      <c r="R309" s="5"/>
      <c r="Y309" s="5"/>
      <c r="AF309" s="5"/>
      <c r="AM309" s="5"/>
      <c r="AT309" s="5"/>
      <c r="AU309" s="5"/>
      <c r="AV309" s="97"/>
      <c r="AY309" s="12"/>
    </row>
    <row r="310" spans="1:51" s="6" customFormat="1" x14ac:dyDescent="0.25">
      <c r="A310" s="228"/>
      <c r="K310" s="5"/>
      <c r="R310" s="5"/>
      <c r="Y310" s="5"/>
      <c r="AF310" s="5"/>
      <c r="AM310" s="5"/>
      <c r="AT310" s="5"/>
      <c r="AU310" s="5"/>
      <c r="AV310" s="97"/>
      <c r="AY310" s="12"/>
    </row>
    <row r="311" spans="1:51" s="6" customFormat="1" x14ac:dyDescent="0.25">
      <c r="A311" s="228"/>
      <c r="K311" s="5"/>
      <c r="R311" s="5"/>
      <c r="Y311" s="5"/>
      <c r="AF311" s="5"/>
      <c r="AM311" s="5"/>
      <c r="AT311" s="5"/>
      <c r="AU311" s="5"/>
      <c r="AV311" s="97"/>
      <c r="AY311" s="12"/>
    </row>
    <row r="312" spans="1:51" s="6" customFormat="1" x14ac:dyDescent="0.25">
      <c r="A312" s="228"/>
      <c r="K312" s="5"/>
      <c r="R312" s="5"/>
      <c r="Y312" s="5"/>
      <c r="AF312" s="5"/>
      <c r="AM312" s="5"/>
      <c r="AT312" s="5"/>
      <c r="AU312" s="5"/>
      <c r="AV312" s="97"/>
      <c r="AY312" s="12"/>
    </row>
    <row r="313" spans="1:51" s="6" customFormat="1" x14ac:dyDescent="0.25">
      <c r="A313" s="228"/>
      <c r="K313" s="5"/>
      <c r="R313" s="5"/>
      <c r="Y313" s="5"/>
      <c r="AF313" s="5"/>
      <c r="AM313" s="5"/>
      <c r="AT313" s="5"/>
      <c r="AU313" s="5"/>
      <c r="AV313" s="97"/>
      <c r="AY313" s="12"/>
    </row>
    <row r="314" spans="1:51" s="6" customFormat="1" x14ac:dyDescent="0.25">
      <c r="A314" s="228"/>
      <c r="K314" s="5"/>
      <c r="R314" s="5"/>
      <c r="Y314" s="5"/>
      <c r="AF314" s="5"/>
      <c r="AM314" s="5"/>
      <c r="AT314" s="5"/>
      <c r="AU314" s="5"/>
      <c r="AV314" s="97"/>
      <c r="AY314" s="12"/>
    </row>
    <row r="315" spans="1:51" s="6" customFormat="1" x14ac:dyDescent="0.25">
      <c r="A315" s="228"/>
      <c r="K315" s="5"/>
      <c r="R315" s="5"/>
      <c r="Y315" s="5"/>
      <c r="AF315" s="5"/>
      <c r="AM315" s="5"/>
      <c r="AT315" s="5"/>
      <c r="AU315" s="5"/>
      <c r="AV315" s="97"/>
      <c r="AY315" s="12"/>
    </row>
    <row r="316" spans="1:51" s="6" customFormat="1" x14ac:dyDescent="0.25">
      <c r="A316" s="228"/>
      <c r="K316" s="5"/>
      <c r="R316" s="5"/>
      <c r="Y316" s="5"/>
      <c r="AF316" s="5"/>
      <c r="AM316" s="5"/>
      <c r="AT316" s="5"/>
      <c r="AU316" s="5"/>
      <c r="AV316" s="97"/>
      <c r="AY316" s="12"/>
    </row>
    <row r="317" spans="1:51" s="6" customFormat="1" x14ac:dyDescent="0.25">
      <c r="A317" s="228"/>
      <c r="K317" s="5"/>
      <c r="R317" s="5"/>
      <c r="Y317" s="5"/>
      <c r="AF317" s="5"/>
      <c r="AM317" s="5"/>
      <c r="AT317" s="5"/>
      <c r="AU317" s="5"/>
      <c r="AV317" s="97"/>
      <c r="AY317" s="12"/>
    </row>
    <row r="318" spans="1:51" s="6" customFormat="1" x14ac:dyDescent="0.25">
      <c r="A318" s="228"/>
      <c r="K318" s="5"/>
      <c r="R318" s="5"/>
      <c r="Y318" s="5"/>
      <c r="AF318" s="5"/>
      <c r="AM318" s="5"/>
      <c r="AT318" s="5"/>
      <c r="AU318" s="5"/>
      <c r="AV318" s="97"/>
      <c r="AY318" s="12"/>
    </row>
    <row r="319" spans="1:51" s="6" customFormat="1" x14ac:dyDescent="0.25">
      <c r="A319" s="228"/>
      <c r="K319" s="5"/>
      <c r="R319" s="5"/>
      <c r="Y319" s="5"/>
      <c r="AF319" s="5"/>
      <c r="AM319" s="5"/>
      <c r="AT319" s="5"/>
      <c r="AU319" s="5"/>
      <c r="AV319" s="97"/>
      <c r="AY319" s="12"/>
    </row>
    <row r="320" spans="1:51" s="6" customFormat="1" x14ac:dyDescent="0.25">
      <c r="A320" s="228"/>
      <c r="K320" s="5"/>
      <c r="R320" s="5"/>
      <c r="Y320" s="5"/>
      <c r="AF320" s="5"/>
      <c r="AM320" s="5"/>
      <c r="AT320" s="5"/>
      <c r="AU320" s="5"/>
      <c r="AV320" s="97"/>
      <c r="AY320" s="12"/>
    </row>
    <row r="321" spans="1:51" s="6" customFormat="1" x14ac:dyDescent="0.25">
      <c r="A321" s="228"/>
      <c r="K321" s="5"/>
      <c r="R321" s="5"/>
      <c r="Y321" s="5"/>
      <c r="AF321" s="5"/>
      <c r="AM321" s="5"/>
      <c r="AT321" s="5"/>
      <c r="AU321" s="5"/>
      <c r="AV321" s="97"/>
      <c r="AY321" s="12"/>
    </row>
    <row r="322" spans="1:51" s="6" customFormat="1" x14ac:dyDescent="0.25">
      <c r="A322" s="228"/>
      <c r="K322" s="5"/>
      <c r="R322" s="5"/>
      <c r="Y322" s="5"/>
      <c r="AF322" s="5"/>
      <c r="AM322" s="5"/>
      <c r="AT322" s="5"/>
      <c r="AU322" s="5"/>
      <c r="AV322" s="97"/>
      <c r="AY322" s="12"/>
    </row>
    <row r="323" spans="1:51" s="6" customFormat="1" x14ac:dyDescent="0.25">
      <c r="A323" s="228"/>
      <c r="K323" s="5"/>
      <c r="R323" s="5"/>
      <c r="Y323" s="5"/>
      <c r="AF323" s="5"/>
      <c r="AM323" s="5"/>
      <c r="AT323" s="5"/>
      <c r="AU323" s="5"/>
      <c r="AV323" s="97"/>
      <c r="AY323" s="12"/>
    </row>
    <row r="324" spans="1:51" s="6" customFormat="1" x14ac:dyDescent="0.25">
      <c r="A324" s="228"/>
      <c r="K324" s="5"/>
      <c r="R324" s="5"/>
      <c r="Y324" s="5"/>
      <c r="AF324" s="5"/>
      <c r="AM324" s="5"/>
      <c r="AT324" s="5"/>
      <c r="AU324" s="5"/>
      <c r="AV324" s="97"/>
      <c r="AY324" s="12"/>
    </row>
    <row r="325" spans="1:51" s="6" customFormat="1" x14ac:dyDescent="0.25">
      <c r="A325" s="228"/>
      <c r="K325" s="5"/>
      <c r="R325" s="5"/>
      <c r="Y325" s="5"/>
      <c r="AF325" s="5"/>
      <c r="AM325" s="5"/>
      <c r="AT325" s="5"/>
      <c r="AU325" s="5"/>
      <c r="AV325" s="97"/>
      <c r="AY325" s="12"/>
    </row>
    <row r="326" spans="1:51" s="6" customFormat="1" x14ac:dyDescent="0.25">
      <c r="A326" s="228"/>
      <c r="K326" s="5"/>
      <c r="R326" s="5"/>
      <c r="Y326" s="5"/>
      <c r="AF326" s="5"/>
      <c r="AM326" s="5"/>
      <c r="AT326" s="5"/>
      <c r="AU326" s="5"/>
      <c r="AV326" s="97"/>
      <c r="AY326" s="12"/>
    </row>
    <row r="327" spans="1:51" s="6" customFormat="1" x14ac:dyDescent="0.25">
      <c r="A327" s="228"/>
      <c r="K327" s="5"/>
      <c r="R327" s="5"/>
      <c r="Y327" s="5"/>
      <c r="AF327" s="5"/>
      <c r="AM327" s="5"/>
      <c r="AT327" s="5"/>
      <c r="AU327" s="5"/>
      <c r="AV327" s="97"/>
      <c r="AY327" s="12"/>
    </row>
    <row r="328" spans="1:51" s="6" customFormat="1" x14ac:dyDescent="0.25">
      <c r="A328" s="228"/>
      <c r="K328" s="5"/>
      <c r="R328" s="5"/>
      <c r="Y328" s="5"/>
      <c r="AF328" s="5"/>
      <c r="AM328" s="5"/>
      <c r="AT328" s="5"/>
      <c r="AU328" s="5"/>
      <c r="AV328" s="97"/>
      <c r="AY328" s="12"/>
    </row>
    <row r="329" spans="1:51" s="6" customFormat="1" x14ac:dyDescent="0.25">
      <c r="A329" s="228"/>
      <c r="K329" s="5"/>
      <c r="R329" s="5"/>
      <c r="Y329" s="5"/>
      <c r="AF329" s="5"/>
      <c r="AM329" s="5"/>
      <c r="AT329" s="5"/>
      <c r="AU329" s="5"/>
      <c r="AV329" s="97"/>
      <c r="AY329" s="12"/>
    </row>
    <row r="330" spans="1:51" s="6" customFormat="1" x14ac:dyDescent="0.25">
      <c r="A330" s="228"/>
      <c r="K330" s="5"/>
      <c r="R330" s="5"/>
      <c r="Y330" s="5"/>
      <c r="AF330" s="5"/>
      <c r="AM330" s="5"/>
      <c r="AT330" s="5"/>
      <c r="AU330" s="5"/>
      <c r="AV330" s="97"/>
      <c r="AY330" s="12"/>
    </row>
    <row r="331" spans="1:51" s="6" customFormat="1" x14ac:dyDescent="0.25">
      <c r="A331" s="228"/>
      <c r="K331" s="5"/>
      <c r="R331" s="5"/>
      <c r="Y331" s="5"/>
      <c r="AF331" s="5"/>
      <c r="AM331" s="5"/>
      <c r="AT331" s="5"/>
      <c r="AU331" s="5"/>
      <c r="AV331" s="97"/>
      <c r="AY331" s="12"/>
    </row>
    <row r="332" spans="1:51" s="6" customFormat="1" x14ac:dyDescent="0.25">
      <c r="A332" s="228"/>
      <c r="K332" s="5"/>
      <c r="R332" s="5"/>
      <c r="Y332" s="5"/>
      <c r="AF332" s="5"/>
      <c r="AM332" s="5"/>
      <c r="AT332" s="5"/>
      <c r="AU332" s="5"/>
      <c r="AV332" s="97"/>
      <c r="AY332" s="12"/>
    </row>
    <row r="333" spans="1:51" s="6" customFormat="1" x14ac:dyDescent="0.25">
      <c r="A333" s="228"/>
      <c r="K333" s="5"/>
      <c r="R333" s="5"/>
      <c r="Y333" s="5"/>
      <c r="AF333" s="5"/>
      <c r="AM333" s="5"/>
      <c r="AT333" s="5"/>
      <c r="AU333" s="5"/>
      <c r="AV333" s="97"/>
      <c r="AY333" s="12"/>
    </row>
    <row r="334" spans="1:51" s="6" customFormat="1" x14ac:dyDescent="0.25">
      <c r="A334" s="228"/>
      <c r="K334" s="5"/>
      <c r="R334" s="5"/>
      <c r="Y334" s="5"/>
      <c r="AF334" s="5"/>
      <c r="AM334" s="5"/>
      <c r="AT334" s="5"/>
      <c r="AU334" s="5"/>
      <c r="AV334" s="97"/>
      <c r="AY334" s="12"/>
    </row>
    <row r="335" spans="1:51" s="6" customFormat="1" x14ac:dyDescent="0.25">
      <c r="A335" s="228"/>
      <c r="K335" s="5"/>
      <c r="R335" s="5"/>
      <c r="Y335" s="5"/>
      <c r="AF335" s="5"/>
      <c r="AM335" s="5"/>
      <c r="AT335" s="5"/>
      <c r="AU335" s="5"/>
      <c r="AV335" s="97"/>
      <c r="AY335" s="12"/>
    </row>
    <row r="336" spans="1:51" s="6" customFormat="1" x14ac:dyDescent="0.25">
      <c r="A336" s="228"/>
      <c r="K336" s="5"/>
      <c r="R336" s="5"/>
      <c r="Y336" s="5"/>
      <c r="AF336" s="5"/>
      <c r="AM336" s="5"/>
      <c r="AT336" s="5"/>
      <c r="AU336" s="5"/>
      <c r="AV336" s="97"/>
      <c r="AY336" s="12"/>
    </row>
    <row r="337" spans="1:51" s="6" customFormat="1" x14ac:dyDescent="0.25">
      <c r="A337" s="228"/>
      <c r="K337" s="5"/>
      <c r="R337" s="5"/>
      <c r="Y337" s="5"/>
      <c r="AF337" s="5"/>
      <c r="AM337" s="5"/>
      <c r="AT337" s="5"/>
      <c r="AU337" s="5"/>
      <c r="AV337" s="97"/>
      <c r="AY337" s="12"/>
    </row>
    <row r="338" spans="1:51" s="6" customFormat="1" x14ac:dyDescent="0.25">
      <c r="A338" s="228"/>
      <c r="K338" s="5"/>
      <c r="R338" s="5"/>
      <c r="Y338" s="5"/>
      <c r="AF338" s="5"/>
      <c r="AM338" s="5"/>
      <c r="AT338" s="5"/>
      <c r="AU338" s="5"/>
      <c r="AV338" s="97"/>
      <c r="AY338" s="12"/>
    </row>
    <row r="339" spans="1:51" s="6" customFormat="1" x14ac:dyDescent="0.25">
      <c r="A339" s="228"/>
      <c r="K339" s="5"/>
      <c r="R339" s="5"/>
      <c r="Y339" s="5"/>
      <c r="AF339" s="5"/>
      <c r="AM339" s="5"/>
      <c r="AT339" s="5"/>
      <c r="AU339" s="5"/>
      <c r="AV339" s="97"/>
      <c r="AY339" s="12"/>
    </row>
    <row r="340" spans="1:51" s="6" customFormat="1" x14ac:dyDescent="0.25">
      <c r="A340" s="228"/>
      <c r="K340" s="5"/>
      <c r="R340" s="5"/>
      <c r="Y340" s="5"/>
      <c r="AF340" s="5"/>
      <c r="AM340" s="5"/>
      <c r="AT340" s="5"/>
      <c r="AU340" s="5"/>
      <c r="AV340" s="97"/>
      <c r="AY340" s="12"/>
    </row>
    <row r="341" spans="1:51" s="6" customFormat="1" x14ac:dyDescent="0.25">
      <c r="A341" s="228"/>
      <c r="K341" s="5"/>
      <c r="R341" s="5"/>
      <c r="Y341" s="5"/>
      <c r="AF341" s="5"/>
      <c r="AM341" s="5"/>
      <c r="AT341" s="5"/>
      <c r="AU341" s="5"/>
      <c r="AV341" s="97"/>
      <c r="AY341" s="12"/>
    </row>
    <row r="342" spans="1:51" s="6" customFormat="1" x14ac:dyDescent="0.25">
      <c r="A342" s="228"/>
      <c r="K342" s="5"/>
      <c r="R342" s="5"/>
      <c r="Y342" s="5"/>
      <c r="AF342" s="5"/>
      <c r="AM342" s="5"/>
      <c r="AT342" s="5"/>
      <c r="AU342" s="5"/>
      <c r="AV342" s="97"/>
      <c r="AY342" s="12"/>
    </row>
    <row r="343" spans="1:51" s="6" customFormat="1" x14ac:dyDescent="0.25">
      <c r="A343" s="228"/>
      <c r="K343" s="5"/>
      <c r="R343" s="5"/>
      <c r="Y343" s="5"/>
      <c r="AF343" s="5"/>
      <c r="AM343" s="5"/>
      <c r="AT343" s="5"/>
      <c r="AU343" s="5"/>
      <c r="AV343" s="97"/>
      <c r="AY343" s="12"/>
    </row>
    <row r="344" spans="1:51" s="6" customFormat="1" x14ac:dyDescent="0.25">
      <c r="A344" s="228"/>
      <c r="K344" s="5"/>
      <c r="R344" s="5"/>
      <c r="Y344" s="5"/>
      <c r="AF344" s="5"/>
      <c r="AM344" s="5"/>
      <c r="AT344" s="5"/>
      <c r="AU344" s="5"/>
      <c r="AV344" s="97"/>
      <c r="AY344" s="12"/>
    </row>
    <row r="345" spans="1:51" s="6" customFormat="1" x14ac:dyDescent="0.25">
      <c r="A345" s="228"/>
      <c r="K345" s="5"/>
      <c r="R345" s="5"/>
      <c r="Y345" s="5"/>
      <c r="AF345" s="5"/>
      <c r="AM345" s="5"/>
      <c r="AT345" s="5"/>
      <c r="AU345" s="5"/>
      <c r="AV345" s="97"/>
      <c r="AY345" s="12"/>
    </row>
    <row r="346" spans="1:51" s="6" customFormat="1" x14ac:dyDescent="0.25">
      <c r="A346" s="228"/>
      <c r="K346" s="5"/>
      <c r="R346" s="5"/>
      <c r="Y346" s="5"/>
      <c r="AF346" s="5"/>
      <c r="AM346" s="5"/>
      <c r="AT346" s="5"/>
      <c r="AU346" s="5"/>
      <c r="AV346" s="97"/>
      <c r="AY346" s="12"/>
    </row>
    <row r="347" spans="1:51" s="6" customFormat="1" x14ac:dyDescent="0.25">
      <c r="A347" s="228"/>
      <c r="K347" s="5"/>
      <c r="R347" s="5"/>
      <c r="Y347" s="5"/>
      <c r="AF347" s="5"/>
      <c r="AM347" s="5"/>
      <c r="AT347" s="5"/>
      <c r="AU347" s="5"/>
      <c r="AV347" s="97"/>
      <c r="AY347" s="12"/>
    </row>
    <row r="348" spans="1:51" s="6" customFormat="1" x14ac:dyDescent="0.25">
      <c r="A348" s="228"/>
      <c r="K348" s="5"/>
      <c r="R348" s="5"/>
      <c r="Y348" s="5"/>
      <c r="AF348" s="5"/>
      <c r="AM348" s="5"/>
      <c r="AT348" s="5"/>
      <c r="AU348" s="5"/>
      <c r="AV348" s="97"/>
      <c r="AY348" s="12"/>
    </row>
    <row r="349" spans="1:51" s="6" customFormat="1" x14ac:dyDescent="0.25">
      <c r="A349" s="228"/>
      <c r="K349" s="5"/>
      <c r="R349" s="5"/>
      <c r="Y349" s="5"/>
      <c r="AF349" s="5"/>
      <c r="AM349" s="5"/>
      <c r="AT349" s="5"/>
      <c r="AU349" s="5"/>
      <c r="AV349" s="97"/>
      <c r="AY349" s="12"/>
    </row>
    <row r="350" spans="1:51" s="6" customFormat="1" x14ac:dyDescent="0.25">
      <c r="A350" s="228"/>
      <c r="K350" s="5"/>
      <c r="R350" s="5"/>
      <c r="Y350" s="5"/>
      <c r="AF350" s="5"/>
      <c r="AM350" s="5"/>
      <c r="AT350" s="5"/>
      <c r="AU350" s="5"/>
      <c r="AV350" s="97"/>
      <c r="AY350" s="12"/>
    </row>
    <row r="351" spans="1:51" s="6" customFormat="1" x14ac:dyDescent="0.25">
      <c r="A351" s="228"/>
      <c r="K351" s="5"/>
      <c r="R351" s="5"/>
      <c r="Y351" s="5"/>
      <c r="AF351" s="5"/>
      <c r="AM351" s="5"/>
      <c r="AT351" s="5"/>
      <c r="AU351" s="5"/>
      <c r="AV351" s="97"/>
      <c r="AY351" s="12"/>
    </row>
    <row r="352" spans="1:51" s="6" customFormat="1" x14ac:dyDescent="0.25">
      <c r="A352" s="228"/>
      <c r="K352" s="5"/>
      <c r="R352" s="5"/>
      <c r="Y352" s="5"/>
      <c r="AF352" s="5"/>
      <c r="AM352" s="5"/>
      <c r="AT352" s="5"/>
      <c r="AU352" s="5"/>
      <c r="AV352" s="97"/>
      <c r="AY352" s="12"/>
    </row>
    <row r="353" spans="1:51" s="6" customFormat="1" x14ac:dyDescent="0.25">
      <c r="A353" s="228"/>
      <c r="K353" s="5"/>
      <c r="R353" s="5"/>
      <c r="Y353" s="5"/>
      <c r="AF353" s="5"/>
      <c r="AM353" s="5"/>
      <c r="AT353" s="5"/>
      <c r="AU353" s="5"/>
      <c r="AV353" s="97"/>
      <c r="AY353" s="12"/>
    </row>
    <row r="354" spans="1:51" s="6" customFormat="1" x14ac:dyDescent="0.25">
      <c r="A354" s="228"/>
      <c r="K354" s="5"/>
      <c r="R354" s="5"/>
      <c r="Y354" s="5"/>
      <c r="AF354" s="5"/>
      <c r="AM354" s="5"/>
      <c r="AT354" s="5"/>
      <c r="AU354" s="5"/>
      <c r="AV354" s="97"/>
      <c r="AY354" s="12"/>
    </row>
    <row r="355" spans="1:51" s="6" customFormat="1" x14ac:dyDescent="0.25">
      <c r="A355" s="228"/>
      <c r="K355" s="5"/>
      <c r="R355" s="5"/>
      <c r="Y355" s="5"/>
      <c r="AF355" s="5"/>
      <c r="AM355" s="5"/>
      <c r="AT355" s="5"/>
      <c r="AU355" s="5"/>
      <c r="AV355" s="97"/>
      <c r="AY355" s="12"/>
    </row>
    <row r="356" spans="1:51" s="6" customFormat="1" x14ac:dyDescent="0.25">
      <c r="A356" s="228"/>
      <c r="K356" s="5"/>
      <c r="R356" s="5"/>
      <c r="Y356" s="5"/>
      <c r="AF356" s="5"/>
      <c r="AM356" s="5"/>
      <c r="AT356" s="5"/>
      <c r="AU356" s="5"/>
      <c r="AV356" s="97"/>
      <c r="AY356" s="12"/>
    </row>
    <row r="357" spans="1:51" s="6" customFormat="1" x14ac:dyDescent="0.25">
      <c r="A357" s="228"/>
      <c r="K357" s="5"/>
      <c r="R357" s="5"/>
      <c r="Y357" s="5"/>
      <c r="AF357" s="5"/>
      <c r="AM357" s="5"/>
      <c r="AT357" s="5"/>
      <c r="AU357" s="5"/>
      <c r="AV357" s="97"/>
      <c r="AY357" s="12"/>
    </row>
    <row r="358" spans="1:51" s="6" customFormat="1" x14ac:dyDescent="0.25">
      <c r="A358" s="228"/>
      <c r="K358" s="5"/>
      <c r="R358" s="5"/>
      <c r="Y358" s="5"/>
      <c r="AF358" s="5"/>
      <c r="AM358" s="5"/>
      <c r="AT358" s="5"/>
      <c r="AU358" s="5"/>
      <c r="AV358" s="97"/>
      <c r="AY358" s="12"/>
    </row>
    <row r="359" spans="1:51" s="6" customFormat="1" x14ac:dyDescent="0.25">
      <c r="A359" s="228"/>
      <c r="K359" s="5"/>
      <c r="R359" s="5"/>
      <c r="Y359" s="5"/>
      <c r="AF359" s="5"/>
      <c r="AM359" s="5"/>
      <c r="AT359" s="5"/>
      <c r="AU359" s="5"/>
      <c r="AV359" s="97"/>
      <c r="AY359" s="12"/>
    </row>
    <row r="360" spans="1:51" s="6" customFormat="1" x14ac:dyDescent="0.25">
      <c r="A360" s="228"/>
      <c r="K360" s="5"/>
      <c r="R360" s="5"/>
      <c r="Y360" s="5"/>
      <c r="AF360" s="5"/>
      <c r="AM360" s="5"/>
      <c r="AT360" s="5"/>
      <c r="AU360" s="5"/>
      <c r="AV360" s="97"/>
      <c r="AY360" s="12"/>
    </row>
    <row r="361" spans="1:51" s="6" customFormat="1" x14ac:dyDescent="0.25">
      <c r="A361" s="228"/>
      <c r="K361" s="5"/>
      <c r="R361" s="5"/>
      <c r="Y361" s="5"/>
      <c r="AF361" s="5"/>
      <c r="AM361" s="5"/>
      <c r="AT361" s="5"/>
      <c r="AU361" s="5"/>
      <c r="AV361" s="97"/>
      <c r="AY361" s="12"/>
    </row>
    <row r="362" spans="1:51" s="6" customFormat="1" x14ac:dyDescent="0.25">
      <c r="A362" s="228"/>
      <c r="K362" s="5"/>
      <c r="R362" s="5"/>
      <c r="Y362" s="5"/>
      <c r="AF362" s="5"/>
      <c r="AM362" s="5"/>
      <c r="AT362" s="5"/>
      <c r="AU362" s="5"/>
      <c r="AV362" s="97"/>
      <c r="AY362" s="12"/>
    </row>
    <row r="363" spans="1:51" s="6" customFormat="1" x14ac:dyDescent="0.25">
      <c r="A363" s="228"/>
      <c r="K363" s="5"/>
      <c r="R363" s="5"/>
      <c r="Y363" s="5"/>
      <c r="AF363" s="5"/>
      <c r="AM363" s="5"/>
      <c r="AT363" s="5"/>
      <c r="AU363" s="5"/>
      <c r="AV363" s="97"/>
      <c r="AY363" s="12"/>
    </row>
    <row r="364" spans="1:51" s="6" customFormat="1" x14ac:dyDescent="0.25">
      <c r="A364" s="228"/>
      <c r="K364" s="5"/>
      <c r="R364" s="5"/>
      <c r="Y364" s="5"/>
      <c r="AF364" s="5"/>
      <c r="AM364" s="5"/>
      <c r="AT364" s="5"/>
      <c r="AU364" s="5"/>
      <c r="AV364" s="97"/>
      <c r="AY364" s="12"/>
    </row>
    <row r="365" spans="1:51" s="6" customFormat="1" x14ac:dyDescent="0.25">
      <c r="A365" s="228"/>
      <c r="K365" s="5"/>
      <c r="R365" s="5"/>
      <c r="Y365" s="5"/>
      <c r="AF365" s="5"/>
      <c r="AM365" s="5"/>
      <c r="AT365" s="5"/>
      <c r="AU365" s="5"/>
      <c r="AV365" s="97"/>
      <c r="AY365" s="12"/>
    </row>
    <row r="366" spans="1:51" s="6" customFormat="1" x14ac:dyDescent="0.25">
      <c r="A366" s="228"/>
      <c r="K366" s="5"/>
      <c r="R366" s="5"/>
      <c r="Y366" s="5"/>
      <c r="AF366" s="5"/>
      <c r="AM366" s="5"/>
      <c r="AT366" s="5"/>
      <c r="AU366" s="5"/>
      <c r="AV366" s="97"/>
      <c r="AY366" s="12"/>
    </row>
    <row r="367" spans="1:51" s="6" customFormat="1" x14ac:dyDescent="0.25">
      <c r="A367" s="228"/>
      <c r="K367" s="5"/>
      <c r="R367" s="5"/>
      <c r="Y367" s="5"/>
      <c r="AF367" s="5"/>
      <c r="AM367" s="5"/>
      <c r="AT367" s="5"/>
      <c r="AU367" s="5"/>
      <c r="AV367" s="97"/>
      <c r="AY367" s="12"/>
    </row>
    <row r="368" spans="1:51" s="6" customFormat="1" x14ac:dyDescent="0.25">
      <c r="A368" s="228"/>
      <c r="K368" s="5"/>
      <c r="R368" s="5"/>
      <c r="Y368" s="5"/>
      <c r="AF368" s="5"/>
      <c r="AM368" s="5"/>
      <c r="AT368" s="5"/>
      <c r="AU368" s="5"/>
      <c r="AV368" s="97"/>
      <c r="AY368" s="12"/>
    </row>
    <row r="369" spans="1:51" s="6" customFormat="1" x14ac:dyDescent="0.25">
      <c r="A369" s="228"/>
      <c r="K369" s="5"/>
      <c r="R369" s="5"/>
      <c r="Y369" s="5"/>
      <c r="AF369" s="5"/>
      <c r="AM369" s="5"/>
      <c r="AT369" s="5"/>
      <c r="AU369" s="5"/>
      <c r="AV369" s="97"/>
      <c r="AY369" s="12"/>
    </row>
    <row r="370" spans="1:51" s="6" customFormat="1" x14ac:dyDescent="0.25">
      <c r="A370" s="228"/>
      <c r="K370" s="5"/>
      <c r="R370" s="5"/>
      <c r="Y370" s="5"/>
      <c r="AF370" s="5"/>
      <c r="AM370" s="5"/>
      <c r="AT370" s="5"/>
      <c r="AU370" s="5"/>
      <c r="AV370" s="97"/>
      <c r="AY370" s="12"/>
    </row>
    <row r="371" spans="1:51" s="6" customFormat="1" x14ac:dyDescent="0.25">
      <c r="A371" s="228"/>
      <c r="K371" s="5"/>
      <c r="R371" s="5"/>
      <c r="Y371" s="5"/>
      <c r="AF371" s="5"/>
      <c r="AM371" s="5"/>
      <c r="AT371" s="5"/>
      <c r="AU371" s="5"/>
      <c r="AV371" s="97"/>
      <c r="AY371" s="12"/>
    </row>
    <row r="372" spans="1:51" s="6" customFormat="1" x14ac:dyDescent="0.25">
      <c r="A372" s="228"/>
      <c r="K372" s="5"/>
      <c r="R372" s="5"/>
      <c r="Y372" s="5"/>
      <c r="AF372" s="5"/>
      <c r="AM372" s="5"/>
      <c r="AT372" s="5"/>
      <c r="AU372" s="5"/>
      <c r="AV372" s="97"/>
      <c r="AY372" s="12"/>
    </row>
    <row r="373" spans="1:51" s="6" customFormat="1" x14ac:dyDescent="0.25">
      <c r="A373" s="228"/>
      <c r="K373" s="5"/>
      <c r="R373" s="5"/>
      <c r="Y373" s="5"/>
      <c r="AF373" s="5"/>
      <c r="AM373" s="5"/>
      <c r="AT373" s="5"/>
      <c r="AU373" s="5"/>
      <c r="AV373" s="97"/>
      <c r="AY373" s="12"/>
    </row>
    <row r="374" spans="1:51" s="6" customFormat="1" x14ac:dyDescent="0.25">
      <c r="A374" s="228"/>
      <c r="K374" s="5"/>
      <c r="R374" s="5"/>
      <c r="Y374" s="5"/>
      <c r="AF374" s="5"/>
      <c r="AM374" s="5"/>
      <c r="AT374" s="5"/>
      <c r="AU374" s="5"/>
      <c r="AV374" s="97"/>
      <c r="AY374" s="12"/>
    </row>
    <row r="375" spans="1:51" s="6" customFormat="1" x14ac:dyDescent="0.25">
      <c r="A375" s="228"/>
      <c r="K375" s="5"/>
      <c r="R375" s="5"/>
      <c r="Y375" s="5"/>
      <c r="AF375" s="5"/>
      <c r="AM375" s="5"/>
      <c r="AT375" s="5"/>
      <c r="AU375" s="5"/>
      <c r="AV375" s="97"/>
      <c r="AY375" s="12"/>
    </row>
    <row r="376" spans="1:51" s="6" customFormat="1" x14ac:dyDescent="0.25">
      <c r="A376" s="228"/>
      <c r="K376" s="5"/>
      <c r="R376" s="5"/>
      <c r="Y376" s="5"/>
      <c r="AF376" s="5"/>
      <c r="AM376" s="5"/>
      <c r="AT376" s="5"/>
      <c r="AU376" s="5"/>
      <c r="AV376" s="97"/>
      <c r="AY376" s="12"/>
    </row>
    <row r="377" spans="1:51" s="6" customFormat="1" x14ac:dyDescent="0.25">
      <c r="A377" s="228"/>
      <c r="K377" s="5"/>
      <c r="R377" s="5"/>
      <c r="Y377" s="5"/>
      <c r="AF377" s="5"/>
      <c r="AM377" s="5"/>
      <c r="AT377" s="5"/>
      <c r="AU377" s="5"/>
      <c r="AV377" s="97"/>
      <c r="AY377" s="12"/>
    </row>
    <row r="378" spans="1:51" s="6" customFormat="1" x14ac:dyDescent="0.25">
      <c r="A378" s="228"/>
      <c r="K378" s="5"/>
      <c r="R378" s="5"/>
      <c r="Y378" s="5"/>
      <c r="AF378" s="5"/>
      <c r="AM378" s="5"/>
      <c r="AT378" s="5"/>
      <c r="AU378" s="5"/>
      <c r="AV378" s="97"/>
      <c r="AY378" s="12"/>
    </row>
    <row r="379" spans="1:51" s="6" customFormat="1" x14ac:dyDescent="0.25">
      <c r="A379" s="228"/>
      <c r="K379" s="5"/>
      <c r="R379" s="5"/>
      <c r="Y379" s="5"/>
      <c r="AF379" s="5"/>
      <c r="AM379" s="5"/>
      <c r="AT379" s="5"/>
      <c r="AU379" s="5"/>
      <c r="AV379" s="97"/>
      <c r="AY379" s="12"/>
    </row>
    <row r="380" spans="1:51" s="6" customFormat="1" x14ac:dyDescent="0.25">
      <c r="A380" s="228"/>
      <c r="K380" s="5"/>
      <c r="R380" s="5"/>
      <c r="Y380" s="5"/>
      <c r="AF380" s="5"/>
      <c r="AM380" s="5"/>
      <c r="AT380" s="5"/>
      <c r="AU380" s="5"/>
      <c r="AV380" s="97"/>
      <c r="AY380" s="12"/>
    </row>
    <row r="381" spans="1:51" s="6" customFormat="1" x14ac:dyDescent="0.25">
      <c r="A381" s="228"/>
      <c r="K381" s="5"/>
      <c r="R381" s="5"/>
      <c r="Y381" s="5"/>
      <c r="AF381" s="5"/>
      <c r="AM381" s="5"/>
      <c r="AT381" s="5"/>
      <c r="AU381" s="5"/>
      <c r="AV381" s="97"/>
      <c r="AY381" s="12"/>
    </row>
    <row r="382" spans="1:51" s="6" customFormat="1" x14ac:dyDescent="0.25">
      <c r="A382" s="228"/>
      <c r="K382" s="5"/>
      <c r="R382" s="5"/>
      <c r="Y382" s="5"/>
      <c r="AF382" s="5"/>
      <c r="AM382" s="5"/>
      <c r="AT382" s="5"/>
      <c r="AU382" s="5"/>
      <c r="AV382" s="97"/>
      <c r="AY382" s="12"/>
    </row>
    <row r="383" spans="1:51" s="6" customFormat="1" x14ac:dyDescent="0.25">
      <c r="A383" s="228"/>
      <c r="K383" s="5"/>
      <c r="R383" s="5"/>
      <c r="Y383" s="5"/>
      <c r="AF383" s="5"/>
      <c r="AM383" s="5"/>
      <c r="AT383" s="5"/>
      <c r="AU383" s="5"/>
      <c r="AV383" s="97"/>
      <c r="AY383" s="12"/>
    </row>
    <row r="384" spans="1:51" s="6" customFormat="1" x14ac:dyDescent="0.25">
      <c r="A384" s="228"/>
      <c r="K384" s="5"/>
      <c r="R384" s="5"/>
      <c r="Y384" s="5"/>
      <c r="AF384" s="5"/>
      <c r="AM384" s="5"/>
      <c r="AT384" s="5"/>
      <c r="AU384" s="5"/>
      <c r="AV384" s="97"/>
      <c r="AY384" s="12"/>
    </row>
    <row r="385" spans="1:51" s="6" customFormat="1" x14ac:dyDescent="0.25">
      <c r="A385" s="228"/>
      <c r="K385" s="5"/>
      <c r="R385" s="5"/>
      <c r="Y385" s="5"/>
      <c r="AF385" s="5"/>
      <c r="AM385" s="5"/>
      <c r="AT385" s="5"/>
      <c r="AU385" s="5"/>
      <c r="AV385" s="97"/>
      <c r="AY385" s="12"/>
    </row>
    <row r="386" spans="1:51" s="6" customFormat="1" x14ac:dyDescent="0.25">
      <c r="A386" s="228"/>
      <c r="K386" s="5"/>
      <c r="R386" s="5"/>
      <c r="Y386" s="5"/>
      <c r="AF386" s="5"/>
      <c r="AM386" s="5"/>
      <c r="AT386" s="5"/>
      <c r="AU386" s="5"/>
      <c r="AV386" s="97"/>
      <c r="AY386" s="12"/>
    </row>
    <row r="387" spans="1:51" s="6" customFormat="1" x14ac:dyDescent="0.25">
      <c r="A387" s="228"/>
      <c r="K387" s="5"/>
      <c r="R387" s="5"/>
      <c r="Y387" s="5"/>
      <c r="AF387" s="5"/>
      <c r="AM387" s="5"/>
      <c r="AT387" s="5"/>
      <c r="AU387" s="5"/>
      <c r="AV387" s="97"/>
      <c r="AY387" s="12"/>
    </row>
    <row r="388" spans="1:51" s="6" customFormat="1" x14ac:dyDescent="0.25">
      <c r="A388" s="228"/>
      <c r="K388" s="5"/>
      <c r="R388" s="5"/>
      <c r="Y388" s="5"/>
      <c r="AF388" s="5"/>
      <c r="AM388" s="5"/>
      <c r="AT388" s="5"/>
      <c r="AU388" s="5"/>
      <c r="AV388" s="97"/>
      <c r="AY388" s="12"/>
    </row>
    <row r="389" spans="1:51" s="6" customFormat="1" x14ac:dyDescent="0.25">
      <c r="A389" s="228"/>
      <c r="K389" s="5"/>
      <c r="R389" s="5"/>
      <c r="Y389" s="5"/>
      <c r="AF389" s="5"/>
      <c r="AM389" s="5"/>
      <c r="AT389" s="5"/>
      <c r="AU389" s="5"/>
      <c r="AV389" s="97"/>
      <c r="AY389" s="12"/>
    </row>
    <row r="390" spans="1:51" s="6" customFormat="1" x14ac:dyDescent="0.25">
      <c r="A390" s="228"/>
      <c r="K390" s="5"/>
      <c r="R390" s="5"/>
      <c r="Y390" s="5"/>
      <c r="AF390" s="5"/>
      <c r="AM390" s="5"/>
      <c r="AT390" s="5"/>
      <c r="AU390" s="5"/>
      <c r="AV390" s="97"/>
      <c r="AY390" s="12"/>
    </row>
    <row r="391" spans="1:51" s="6" customFormat="1" x14ac:dyDescent="0.25">
      <c r="A391" s="228"/>
      <c r="K391" s="5"/>
      <c r="R391" s="5"/>
      <c r="Y391" s="5"/>
      <c r="AF391" s="5"/>
      <c r="AM391" s="5"/>
      <c r="AT391" s="5"/>
      <c r="AU391" s="5"/>
      <c r="AV391" s="97"/>
      <c r="AY391" s="12"/>
    </row>
    <row r="392" spans="1:51" s="6" customFormat="1" x14ac:dyDescent="0.25">
      <c r="A392" s="228"/>
      <c r="K392" s="5"/>
      <c r="R392" s="5"/>
      <c r="Y392" s="5"/>
      <c r="AF392" s="5"/>
      <c r="AM392" s="5"/>
      <c r="AT392" s="5"/>
      <c r="AU392" s="5"/>
      <c r="AV392" s="97"/>
      <c r="AY392" s="12"/>
    </row>
    <row r="393" spans="1:51" s="6" customFormat="1" x14ac:dyDescent="0.25">
      <c r="A393" s="228"/>
      <c r="K393" s="5"/>
      <c r="R393" s="5"/>
      <c r="Y393" s="5"/>
      <c r="AF393" s="5"/>
      <c r="AM393" s="5"/>
      <c r="AT393" s="5"/>
      <c r="AU393" s="5"/>
      <c r="AV393" s="97"/>
      <c r="AY393" s="12"/>
    </row>
    <row r="394" spans="1:51" s="6" customFormat="1" x14ac:dyDescent="0.25">
      <c r="A394" s="228"/>
      <c r="K394" s="5"/>
      <c r="R394" s="5"/>
      <c r="Y394" s="5"/>
      <c r="AF394" s="5"/>
      <c r="AM394" s="5"/>
      <c r="AT394" s="5"/>
      <c r="AU394" s="5"/>
      <c r="AV394" s="97"/>
      <c r="AY394" s="12"/>
    </row>
    <row r="395" spans="1:51" s="6" customFormat="1" x14ac:dyDescent="0.25">
      <c r="A395" s="228"/>
      <c r="K395" s="5"/>
      <c r="R395" s="5"/>
      <c r="Y395" s="5"/>
      <c r="AF395" s="5"/>
      <c r="AM395" s="5"/>
      <c r="AT395" s="5"/>
      <c r="AU395" s="5"/>
      <c r="AV395" s="97"/>
      <c r="AY395" s="12"/>
    </row>
    <row r="396" spans="1:51" s="6" customFormat="1" x14ac:dyDescent="0.25">
      <c r="A396" s="228"/>
      <c r="K396" s="5"/>
      <c r="R396" s="5"/>
      <c r="Y396" s="5"/>
      <c r="AF396" s="5"/>
      <c r="AM396" s="5"/>
      <c r="AT396" s="5"/>
      <c r="AU396" s="5"/>
      <c r="AV396" s="97"/>
      <c r="AY396" s="12"/>
    </row>
    <row r="397" spans="1:51" s="6" customFormat="1" x14ac:dyDescent="0.25">
      <c r="A397" s="228"/>
      <c r="K397" s="5"/>
      <c r="R397" s="5"/>
      <c r="Y397" s="5"/>
      <c r="AF397" s="5"/>
      <c r="AM397" s="5"/>
      <c r="AT397" s="5"/>
      <c r="AU397" s="5"/>
      <c r="AV397" s="97"/>
      <c r="AY397" s="12"/>
    </row>
    <row r="398" spans="1:51" s="6" customFormat="1" x14ac:dyDescent="0.25">
      <c r="A398" s="228"/>
      <c r="K398" s="5"/>
      <c r="R398" s="5"/>
      <c r="Y398" s="5"/>
      <c r="AF398" s="5"/>
      <c r="AM398" s="5"/>
      <c r="AT398" s="5"/>
      <c r="AU398" s="5"/>
      <c r="AV398" s="97"/>
      <c r="AY398" s="12"/>
    </row>
    <row r="399" spans="1:51" s="6" customFormat="1" x14ac:dyDescent="0.25">
      <c r="A399" s="228"/>
      <c r="K399" s="5"/>
      <c r="R399" s="5"/>
      <c r="Y399" s="5"/>
      <c r="AF399" s="5"/>
      <c r="AM399" s="5"/>
      <c r="AT399" s="5"/>
      <c r="AU399" s="5"/>
      <c r="AV399" s="97"/>
      <c r="AY399" s="12"/>
    </row>
    <row r="400" spans="1:51" s="6" customFormat="1" x14ac:dyDescent="0.25">
      <c r="A400" s="228"/>
      <c r="K400" s="5"/>
      <c r="R400" s="5"/>
      <c r="Y400" s="5"/>
      <c r="AF400" s="5"/>
      <c r="AM400" s="5"/>
      <c r="AT400" s="5"/>
      <c r="AU400" s="5"/>
      <c r="AV400" s="97"/>
      <c r="AY400" s="12"/>
    </row>
    <row r="401" spans="1:51" s="6" customFormat="1" x14ac:dyDescent="0.25">
      <c r="A401" s="228"/>
      <c r="K401" s="5"/>
      <c r="R401" s="5"/>
      <c r="Y401" s="5"/>
      <c r="AF401" s="5"/>
      <c r="AM401" s="5"/>
      <c r="AT401" s="5"/>
      <c r="AU401" s="5"/>
      <c r="AV401" s="97"/>
      <c r="AY401" s="12"/>
    </row>
    <row r="402" spans="1:51" s="6" customFormat="1" x14ac:dyDescent="0.25">
      <c r="A402" s="228"/>
      <c r="K402" s="5"/>
      <c r="R402" s="5"/>
      <c r="Y402" s="5"/>
      <c r="AF402" s="5"/>
      <c r="AM402" s="5"/>
      <c r="AT402" s="5"/>
      <c r="AU402" s="5"/>
      <c r="AV402" s="97"/>
      <c r="AY402" s="12"/>
    </row>
    <row r="403" spans="1:51" s="6" customFormat="1" x14ac:dyDescent="0.25">
      <c r="A403" s="228"/>
      <c r="K403" s="5"/>
      <c r="R403" s="5"/>
      <c r="Y403" s="5"/>
      <c r="AF403" s="5"/>
      <c r="AM403" s="5"/>
      <c r="AT403" s="5"/>
      <c r="AU403" s="5"/>
      <c r="AV403" s="97"/>
      <c r="AY403" s="12"/>
    </row>
    <row r="404" spans="1:51" s="6" customFormat="1" x14ac:dyDescent="0.25">
      <c r="A404" s="228"/>
      <c r="K404" s="5"/>
      <c r="R404" s="5"/>
      <c r="Y404" s="5"/>
      <c r="AF404" s="5"/>
      <c r="AM404" s="5"/>
      <c r="AT404" s="5"/>
      <c r="AU404" s="5"/>
      <c r="AV404" s="97"/>
      <c r="AY404" s="12"/>
    </row>
    <row r="405" spans="1:51" s="6" customFormat="1" x14ac:dyDescent="0.25">
      <c r="A405" s="228"/>
      <c r="K405" s="5"/>
      <c r="R405" s="5"/>
      <c r="Y405" s="5"/>
      <c r="AF405" s="5"/>
      <c r="AM405" s="5"/>
      <c r="AT405" s="5"/>
      <c r="AU405" s="5"/>
      <c r="AV405" s="97"/>
      <c r="AY405" s="12"/>
    </row>
    <row r="406" spans="1:51" s="6" customFormat="1" x14ac:dyDescent="0.25">
      <c r="A406" s="228"/>
      <c r="K406" s="5"/>
      <c r="R406" s="5"/>
      <c r="Y406" s="5"/>
      <c r="AF406" s="5"/>
      <c r="AM406" s="5"/>
      <c r="AT406" s="5"/>
      <c r="AU406" s="5"/>
      <c r="AV406" s="97"/>
      <c r="AY406" s="12"/>
    </row>
    <row r="407" spans="1:51" s="6" customFormat="1" x14ac:dyDescent="0.25">
      <c r="A407" s="228"/>
      <c r="K407" s="5"/>
      <c r="R407" s="5"/>
      <c r="Y407" s="5"/>
      <c r="AF407" s="5"/>
      <c r="AM407" s="5"/>
      <c r="AT407" s="5"/>
      <c r="AU407" s="5"/>
      <c r="AV407" s="97"/>
      <c r="AY407" s="12"/>
    </row>
    <row r="408" spans="1:51" s="6" customFormat="1" x14ac:dyDescent="0.25">
      <c r="A408" s="228"/>
      <c r="K408" s="5"/>
      <c r="R408" s="5"/>
      <c r="Y408" s="5"/>
      <c r="AF408" s="5"/>
      <c r="AM408" s="5"/>
      <c r="AT408" s="5"/>
      <c r="AU408" s="5"/>
      <c r="AV408" s="97"/>
      <c r="AY408" s="12"/>
    </row>
    <row r="409" spans="1:51" s="6" customFormat="1" x14ac:dyDescent="0.25">
      <c r="A409" s="228"/>
      <c r="K409" s="5"/>
      <c r="R409" s="5"/>
      <c r="Y409" s="5"/>
      <c r="AF409" s="5"/>
      <c r="AM409" s="5"/>
      <c r="AT409" s="5"/>
      <c r="AU409" s="5"/>
      <c r="AV409" s="97"/>
      <c r="AY409" s="12"/>
    </row>
    <row r="410" spans="1:51" s="6" customFormat="1" x14ac:dyDescent="0.25">
      <c r="A410" s="228"/>
      <c r="K410" s="5"/>
      <c r="R410" s="5"/>
      <c r="Y410" s="5"/>
      <c r="AF410" s="5"/>
      <c r="AM410" s="5"/>
      <c r="AT410" s="5"/>
      <c r="AU410" s="5"/>
      <c r="AV410" s="97"/>
      <c r="AY410" s="12"/>
    </row>
    <row r="411" spans="1:51" s="6" customFormat="1" x14ac:dyDescent="0.25">
      <c r="A411" s="228"/>
      <c r="K411" s="5"/>
      <c r="R411" s="5"/>
      <c r="Y411" s="5"/>
      <c r="AF411" s="5"/>
      <c r="AM411" s="5"/>
      <c r="AT411" s="5"/>
      <c r="AU411" s="5"/>
      <c r="AV411" s="97"/>
      <c r="AY411" s="12"/>
    </row>
    <row r="412" spans="1:51" s="6" customFormat="1" x14ac:dyDescent="0.25">
      <c r="A412" s="228"/>
      <c r="K412" s="5"/>
      <c r="R412" s="5"/>
      <c r="Y412" s="5"/>
      <c r="AF412" s="5"/>
      <c r="AM412" s="5"/>
      <c r="AT412" s="5"/>
      <c r="AU412" s="5"/>
      <c r="AV412" s="97"/>
      <c r="AY412" s="12"/>
    </row>
    <row r="413" spans="1:51" s="6" customFormat="1" x14ac:dyDescent="0.25">
      <c r="A413" s="228"/>
      <c r="K413" s="5"/>
      <c r="R413" s="5"/>
      <c r="Y413" s="5"/>
      <c r="AF413" s="5"/>
      <c r="AM413" s="5"/>
      <c r="AT413" s="5"/>
      <c r="AU413" s="5"/>
      <c r="AV413" s="97"/>
      <c r="AY413" s="12"/>
    </row>
    <row r="414" spans="1:51" s="6" customFormat="1" x14ac:dyDescent="0.25">
      <c r="A414" s="228"/>
      <c r="K414" s="5"/>
      <c r="R414" s="5"/>
      <c r="Y414" s="5"/>
      <c r="AF414" s="5"/>
      <c r="AM414" s="5"/>
      <c r="AT414" s="5"/>
      <c r="AU414" s="5"/>
      <c r="AV414" s="97"/>
      <c r="AY414" s="12"/>
    </row>
    <row r="415" spans="1:51" s="6" customFormat="1" x14ac:dyDescent="0.25">
      <c r="A415" s="228"/>
      <c r="K415" s="5"/>
      <c r="R415" s="5"/>
      <c r="Y415" s="5"/>
      <c r="AF415" s="5"/>
      <c r="AM415" s="5"/>
      <c r="AT415" s="5"/>
      <c r="AU415" s="5"/>
      <c r="AV415" s="97"/>
      <c r="AY415" s="12"/>
    </row>
    <row r="416" spans="1:51" s="6" customFormat="1" x14ac:dyDescent="0.25">
      <c r="A416" s="228"/>
      <c r="K416" s="5"/>
      <c r="R416" s="5"/>
      <c r="Y416" s="5"/>
      <c r="AF416" s="5"/>
      <c r="AM416" s="5"/>
      <c r="AT416" s="5"/>
      <c r="AU416" s="5"/>
      <c r="AV416" s="97"/>
      <c r="AY416" s="12"/>
    </row>
    <row r="417" spans="1:51" s="6" customFormat="1" x14ac:dyDescent="0.25">
      <c r="A417" s="228"/>
      <c r="K417" s="5"/>
      <c r="R417" s="5"/>
      <c r="Y417" s="5"/>
      <c r="AF417" s="5"/>
      <c r="AM417" s="5"/>
      <c r="AT417" s="5"/>
      <c r="AU417" s="5"/>
      <c r="AV417" s="97"/>
      <c r="AY417" s="12"/>
    </row>
    <row r="418" spans="1:51" s="6" customFormat="1" x14ac:dyDescent="0.25">
      <c r="A418" s="228"/>
      <c r="K418" s="5"/>
      <c r="R418" s="5"/>
      <c r="Y418" s="5"/>
      <c r="AF418" s="5"/>
      <c r="AM418" s="5"/>
      <c r="AT418" s="5"/>
      <c r="AU418" s="5"/>
      <c r="AV418" s="97"/>
      <c r="AY418" s="12"/>
    </row>
    <row r="419" spans="1:51" s="6" customFormat="1" x14ac:dyDescent="0.25">
      <c r="A419" s="228"/>
      <c r="K419" s="5"/>
      <c r="R419" s="5"/>
      <c r="Y419" s="5"/>
      <c r="AF419" s="5"/>
      <c r="AM419" s="5"/>
      <c r="AT419" s="5"/>
      <c r="AU419" s="5"/>
      <c r="AV419" s="97"/>
      <c r="AY419" s="12"/>
    </row>
    <row r="420" spans="1:51" s="6" customFormat="1" x14ac:dyDescent="0.25">
      <c r="A420" s="228"/>
      <c r="K420" s="5"/>
      <c r="R420" s="5"/>
      <c r="Y420" s="5"/>
      <c r="AF420" s="5"/>
      <c r="AM420" s="5"/>
      <c r="AT420" s="5"/>
      <c r="AU420" s="5"/>
      <c r="AV420" s="97"/>
      <c r="AY420" s="12"/>
    </row>
    <row r="421" spans="1:51" s="6" customFormat="1" x14ac:dyDescent="0.25">
      <c r="A421" s="228"/>
      <c r="K421" s="5"/>
      <c r="R421" s="5"/>
      <c r="Y421" s="5"/>
      <c r="AF421" s="5"/>
      <c r="AM421" s="5"/>
      <c r="AT421" s="5"/>
      <c r="AU421" s="5"/>
      <c r="AV421" s="97"/>
      <c r="AY421" s="12"/>
    </row>
    <row r="422" spans="1:51" s="6" customFormat="1" x14ac:dyDescent="0.25">
      <c r="A422" s="228"/>
      <c r="K422" s="5"/>
      <c r="R422" s="5"/>
      <c r="Y422" s="5"/>
      <c r="AF422" s="5"/>
      <c r="AM422" s="5"/>
      <c r="AT422" s="5"/>
      <c r="AU422" s="5"/>
      <c r="AV422" s="97"/>
      <c r="AY422" s="12"/>
    </row>
    <row r="423" spans="1:51" s="6" customFormat="1" x14ac:dyDescent="0.25">
      <c r="A423" s="228"/>
      <c r="K423" s="5"/>
      <c r="R423" s="5"/>
      <c r="Y423" s="5"/>
      <c r="AF423" s="5"/>
      <c r="AM423" s="5"/>
      <c r="AT423" s="5"/>
      <c r="AU423" s="5"/>
      <c r="AV423" s="97"/>
      <c r="AY423" s="12"/>
    </row>
    <row r="424" spans="1:51" s="6" customFormat="1" x14ac:dyDescent="0.25">
      <c r="A424" s="228"/>
      <c r="K424" s="5"/>
      <c r="R424" s="5"/>
      <c r="Y424" s="5"/>
      <c r="AF424" s="5"/>
      <c r="AM424" s="5"/>
      <c r="AT424" s="5"/>
      <c r="AU424" s="5"/>
      <c r="AV424" s="97"/>
      <c r="AY424" s="12"/>
    </row>
    <row r="425" spans="1:51" s="6" customFormat="1" x14ac:dyDescent="0.25">
      <c r="A425" s="228"/>
      <c r="K425" s="5"/>
      <c r="R425" s="5"/>
      <c r="Y425" s="5"/>
      <c r="AF425" s="5"/>
      <c r="AM425" s="5"/>
      <c r="AT425" s="5"/>
      <c r="AU425" s="5"/>
      <c r="AV425" s="97"/>
      <c r="AY425" s="12"/>
    </row>
    <row r="426" spans="1:51" s="6" customFormat="1" x14ac:dyDescent="0.25">
      <c r="A426" s="228"/>
      <c r="K426" s="5"/>
      <c r="R426" s="5"/>
      <c r="Y426" s="5"/>
      <c r="AF426" s="5"/>
      <c r="AM426" s="5"/>
      <c r="AT426" s="5"/>
      <c r="AU426" s="5"/>
      <c r="AV426" s="97"/>
      <c r="AY426" s="12"/>
    </row>
    <row r="427" spans="1:51" s="6" customFormat="1" x14ac:dyDescent="0.25">
      <c r="A427" s="228"/>
      <c r="K427" s="5"/>
      <c r="R427" s="5"/>
      <c r="Y427" s="5"/>
      <c r="AF427" s="5"/>
      <c r="AM427" s="5"/>
      <c r="AT427" s="5"/>
      <c r="AU427" s="5"/>
      <c r="AV427" s="97"/>
      <c r="AY427" s="12"/>
    </row>
    <row r="428" spans="1:51" s="6" customFormat="1" x14ac:dyDescent="0.25">
      <c r="A428" s="228"/>
      <c r="K428" s="5"/>
      <c r="R428" s="5"/>
      <c r="Y428" s="5"/>
      <c r="AF428" s="5"/>
      <c r="AM428" s="5"/>
      <c r="AT428" s="5"/>
      <c r="AU428" s="5"/>
      <c r="AV428" s="97"/>
      <c r="AY428" s="12"/>
    </row>
    <row r="429" spans="1:51" s="6" customFormat="1" x14ac:dyDescent="0.25">
      <c r="A429" s="228"/>
      <c r="K429" s="5"/>
      <c r="R429" s="5"/>
      <c r="Y429" s="5"/>
      <c r="AF429" s="5"/>
      <c r="AM429" s="5"/>
      <c r="AT429" s="5"/>
      <c r="AU429" s="5"/>
      <c r="AV429" s="97"/>
      <c r="AY429" s="12"/>
    </row>
    <row r="430" spans="1:51" s="6" customFormat="1" x14ac:dyDescent="0.25">
      <c r="A430" s="228"/>
      <c r="K430" s="5"/>
      <c r="R430" s="5"/>
      <c r="Y430" s="5"/>
      <c r="AF430" s="5"/>
      <c r="AM430" s="5"/>
      <c r="AT430" s="5"/>
      <c r="AU430" s="5"/>
      <c r="AV430" s="97"/>
      <c r="AY430" s="12"/>
    </row>
    <row r="431" spans="1:51" s="6" customFormat="1" x14ac:dyDescent="0.25">
      <c r="A431" s="228"/>
      <c r="K431" s="5"/>
      <c r="R431" s="5"/>
      <c r="Y431" s="5"/>
      <c r="AF431" s="5"/>
      <c r="AM431" s="5"/>
      <c r="AT431" s="5"/>
      <c r="AU431" s="5"/>
      <c r="AV431" s="97"/>
      <c r="AY431" s="12"/>
    </row>
    <row r="432" spans="1:51" s="6" customFormat="1" x14ac:dyDescent="0.25">
      <c r="A432" s="228"/>
      <c r="K432" s="5"/>
      <c r="R432" s="5"/>
      <c r="Y432" s="5"/>
      <c r="AF432" s="5"/>
      <c r="AM432" s="5"/>
      <c r="AT432" s="5"/>
      <c r="AU432" s="5"/>
      <c r="AV432" s="97"/>
      <c r="AY432" s="12"/>
    </row>
    <row r="433" spans="1:51" s="6" customFormat="1" x14ac:dyDescent="0.25">
      <c r="A433" s="228"/>
      <c r="K433" s="5"/>
      <c r="R433" s="5"/>
      <c r="Y433" s="5"/>
      <c r="AF433" s="5"/>
      <c r="AM433" s="5"/>
      <c r="AT433" s="5"/>
      <c r="AU433" s="5"/>
      <c r="AV433" s="97"/>
      <c r="AY433" s="12"/>
    </row>
    <row r="434" spans="1:51" s="6" customFormat="1" x14ac:dyDescent="0.25">
      <c r="A434" s="228"/>
      <c r="K434" s="5"/>
      <c r="R434" s="5"/>
      <c r="Y434" s="5"/>
      <c r="AF434" s="5"/>
      <c r="AM434" s="5"/>
      <c r="AT434" s="5"/>
      <c r="AU434" s="5"/>
      <c r="AV434" s="97"/>
      <c r="AY434" s="12"/>
    </row>
    <row r="435" spans="1:51" s="6" customFormat="1" x14ac:dyDescent="0.25">
      <c r="A435" s="228"/>
      <c r="K435" s="5"/>
      <c r="R435" s="5"/>
      <c r="Y435" s="5"/>
      <c r="AF435" s="5"/>
      <c r="AM435" s="5"/>
      <c r="AT435" s="5"/>
      <c r="AU435" s="5"/>
      <c r="AV435" s="97"/>
      <c r="AY435" s="12"/>
    </row>
    <row r="436" spans="1:51" s="6" customFormat="1" x14ac:dyDescent="0.25">
      <c r="A436" s="228"/>
      <c r="K436" s="5"/>
      <c r="R436" s="5"/>
      <c r="Y436" s="5"/>
      <c r="AF436" s="5"/>
      <c r="AM436" s="5"/>
      <c r="AT436" s="5"/>
      <c r="AU436" s="5"/>
      <c r="AV436" s="97"/>
      <c r="AY436" s="12"/>
    </row>
    <row r="437" spans="1:51" s="6" customFormat="1" x14ac:dyDescent="0.25">
      <c r="A437" s="228"/>
      <c r="K437" s="5"/>
      <c r="R437" s="5"/>
      <c r="Y437" s="5"/>
      <c r="AF437" s="5"/>
      <c r="AM437" s="5"/>
      <c r="AT437" s="5"/>
      <c r="AU437" s="5"/>
      <c r="AV437" s="97"/>
      <c r="AY437" s="12"/>
    </row>
    <row r="438" spans="1:51" s="6" customFormat="1" x14ac:dyDescent="0.25">
      <c r="A438" s="228"/>
      <c r="K438" s="5"/>
      <c r="R438" s="5"/>
      <c r="Y438" s="5"/>
      <c r="AF438" s="5"/>
      <c r="AM438" s="5"/>
      <c r="AT438" s="5"/>
      <c r="AU438" s="5"/>
      <c r="AV438" s="97"/>
      <c r="AY438" s="12"/>
    </row>
    <row r="439" spans="1:51" s="6" customFormat="1" x14ac:dyDescent="0.25">
      <c r="A439" s="228"/>
      <c r="K439" s="5"/>
      <c r="R439" s="5"/>
      <c r="Y439" s="5"/>
      <c r="AF439" s="5"/>
      <c r="AM439" s="5"/>
      <c r="AT439" s="5"/>
      <c r="AU439" s="5"/>
      <c r="AV439" s="97"/>
      <c r="AY439" s="12"/>
    </row>
    <row r="440" spans="1:51" s="6" customFormat="1" x14ac:dyDescent="0.25">
      <c r="A440" s="228"/>
      <c r="K440" s="5"/>
      <c r="R440" s="5"/>
      <c r="Y440" s="5"/>
      <c r="AF440" s="5"/>
      <c r="AM440" s="5"/>
      <c r="AT440" s="5"/>
      <c r="AU440" s="5"/>
      <c r="AV440" s="97"/>
      <c r="AY440" s="12"/>
    </row>
    <row r="441" spans="1:51" s="6" customFormat="1" x14ac:dyDescent="0.25">
      <c r="A441" s="228"/>
      <c r="K441" s="5"/>
      <c r="R441" s="5"/>
      <c r="Y441" s="5"/>
      <c r="AF441" s="5"/>
      <c r="AM441" s="5"/>
      <c r="AT441" s="5"/>
      <c r="AU441" s="5"/>
      <c r="AV441" s="97"/>
      <c r="AY441" s="12"/>
    </row>
    <row r="442" spans="1:51" s="6" customFormat="1" x14ac:dyDescent="0.25">
      <c r="A442" s="228"/>
      <c r="K442" s="5"/>
      <c r="R442" s="5"/>
      <c r="Y442" s="5"/>
      <c r="AF442" s="5"/>
      <c r="AM442" s="5"/>
      <c r="AT442" s="5"/>
      <c r="AU442" s="5"/>
      <c r="AV442" s="97"/>
      <c r="AY442" s="12"/>
    </row>
    <row r="443" spans="1:51" s="6" customFormat="1" x14ac:dyDescent="0.25">
      <c r="A443" s="228"/>
      <c r="K443" s="5"/>
      <c r="R443" s="5"/>
      <c r="Y443" s="5"/>
      <c r="AF443" s="5"/>
      <c r="AM443" s="5"/>
      <c r="AT443" s="5"/>
      <c r="AU443" s="5"/>
      <c r="AV443" s="97"/>
      <c r="AY443" s="12"/>
    </row>
    <row r="444" spans="1:51" s="6" customFormat="1" x14ac:dyDescent="0.25">
      <c r="A444" s="228"/>
      <c r="K444" s="5"/>
      <c r="R444" s="5"/>
      <c r="Y444" s="5"/>
      <c r="AF444" s="5"/>
      <c r="AM444" s="5"/>
      <c r="AT444" s="5"/>
      <c r="AU444" s="5"/>
      <c r="AV444" s="97"/>
      <c r="AY444" s="12"/>
    </row>
    <row r="445" spans="1:51" s="6" customFormat="1" x14ac:dyDescent="0.25">
      <c r="A445" s="228"/>
      <c r="K445" s="5"/>
      <c r="R445" s="5"/>
      <c r="Y445" s="5"/>
      <c r="AF445" s="5"/>
      <c r="AM445" s="5"/>
      <c r="AT445" s="5"/>
      <c r="AU445" s="5"/>
      <c r="AV445" s="97"/>
      <c r="AY445" s="12"/>
    </row>
    <row r="446" spans="1:51" s="6" customFormat="1" x14ac:dyDescent="0.25">
      <c r="A446" s="228"/>
      <c r="K446" s="5"/>
      <c r="R446" s="5"/>
      <c r="Y446" s="5"/>
      <c r="AF446" s="5"/>
      <c r="AM446" s="5"/>
      <c r="AT446" s="5"/>
      <c r="AU446" s="5"/>
      <c r="AV446" s="97"/>
      <c r="AY446" s="12"/>
    </row>
    <row r="447" spans="1:51" s="6" customFormat="1" x14ac:dyDescent="0.25">
      <c r="A447" s="228"/>
      <c r="K447" s="5"/>
      <c r="R447" s="5"/>
      <c r="Y447" s="5"/>
      <c r="AF447" s="5"/>
      <c r="AM447" s="5"/>
      <c r="AT447" s="5"/>
      <c r="AU447" s="5"/>
      <c r="AV447" s="97"/>
      <c r="AY447" s="12"/>
    </row>
    <row r="448" spans="1:51" s="6" customFormat="1" x14ac:dyDescent="0.25">
      <c r="A448" s="228"/>
      <c r="K448" s="5"/>
      <c r="R448" s="5"/>
      <c r="Y448" s="5"/>
      <c r="AF448" s="5"/>
      <c r="AM448" s="5"/>
      <c r="AT448" s="5"/>
      <c r="AU448" s="5"/>
      <c r="AV448" s="97"/>
      <c r="AY448" s="12"/>
    </row>
    <row r="449" spans="1:51" s="6" customFormat="1" x14ac:dyDescent="0.25">
      <c r="A449" s="228"/>
      <c r="K449" s="5"/>
      <c r="R449" s="5"/>
      <c r="Y449" s="5"/>
      <c r="AF449" s="5"/>
      <c r="AM449" s="5"/>
      <c r="AT449" s="5"/>
      <c r="AU449" s="5"/>
      <c r="AV449" s="97"/>
      <c r="AY449" s="12"/>
    </row>
    <row r="450" spans="1:51" s="6" customFormat="1" x14ac:dyDescent="0.25">
      <c r="A450" s="228"/>
      <c r="K450" s="5"/>
      <c r="R450" s="5"/>
      <c r="Y450" s="5"/>
      <c r="AF450" s="5"/>
      <c r="AM450" s="5"/>
      <c r="AT450" s="5"/>
      <c r="AU450" s="5"/>
      <c r="AV450" s="97"/>
      <c r="AY450" s="12"/>
    </row>
    <row r="451" spans="1:51" s="6" customFormat="1" x14ac:dyDescent="0.25">
      <c r="A451" s="228"/>
      <c r="K451" s="5"/>
      <c r="R451" s="5"/>
      <c r="Y451" s="5"/>
      <c r="AF451" s="5"/>
      <c r="AM451" s="5"/>
      <c r="AT451" s="5"/>
      <c r="AU451" s="5"/>
      <c r="AV451" s="97"/>
      <c r="AY451" s="12"/>
    </row>
    <row r="452" spans="1:51" s="6" customFormat="1" x14ac:dyDescent="0.25">
      <c r="A452" s="228"/>
      <c r="K452" s="5"/>
      <c r="R452" s="5"/>
      <c r="Y452" s="5"/>
      <c r="AF452" s="5"/>
      <c r="AM452" s="5"/>
      <c r="AT452" s="5"/>
      <c r="AU452" s="5"/>
      <c r="AV452" s="97"/>
      <c r="AY452" s="12"/>
    </row>
    <row r="453" spans="1:51" s="6" customFormat="1" x14ac:dyDescent="0.25">
      <c r="A453" s="228"/>
      <c r="K453" s="5"/>
      <c r="R453" s="5"/>
      <c r="Y453" s="5"/>
      <c r="AF453" s="5"/>
      <c r="AM453" s="5"/>
      <c r="AT453" s="5"/>
      <c r="AU453" s="5"/>
      <c r="AV453" s="97"/>
      <c r="AY453" s="12"/>
    </row>
    <row r="454" spans="1:51" s="6" customFormat="1" x14ac:dyDescent="0.25">
      <c r="A454" s="228"/>
      <c r="K454" s="5"/>
      <c r="R454" s="5"/>
      <c r="Y454" s="5"/>
      <c r="AF454" s="5"/>
      <c r="AM454" s="5"/>
      <c r="AT454" s="5"/>
      <c r="AU454" s="5"/>
      <c r="AV454" s="97"/>
      <c r="AY454" s="12"/>
    </row>
    <row r="455" spans="1:51" s="6" customFormat="1" x14ac:dyDescent="0.25">
      <c r="A455" s="228"/>
      <c r="K455" s="5"/>
      <c r="R455" s="5"/>
      <c r="Y455" s="5"/>
      <c r="AF455" s="5"/>
      <c r="AM455" s="5"/>
      <c r="AT455" s="5"/>
      <c r="AU455" s="5"/>
      <c r="AV455" s="97"/>
      <c r="AY455" s="12"/>
    </row>
    <row r="456" spans="1:51" s="6" customFormat="1" x14ac:dyDescent="0.25">
      <c r="A456" s="228"/>
      <c r="K456" s="5"/>
      <c r="R456" s="5"/>
      <c r="Y456" s="5"/>
      <c r="AF456" s="5"/>
      <c r="AM456" s="5"/>
      <c r="AT456" s="5"/>
      <c r="AU456" s="5"/>
      <c r="AV456" s="97"/>
      <c r="AY456" s="12"/>
    </row>
    <row r="457" spans="1:51" s="6" customFormat="1" x14ac:dyDescent="0.25">
      <c r="A457" s="228"/>
      <c r="K457" s="5"/>
      <c r="R457" s="5"/>
      <c r="Y457" s="5"/>
      <c r="AF457" s="5"/>
      <c r="AM457" s="5"/>
      <c r="AT457" s="5"/>
      <c r="AU457" s="5"/>
      <c r="AV457" s="97"/>
      <c r="AY457" s="12"/>
    </row>
    <row r="458" spans="1:51" s="6" customFormat="1" x14ac:dyDescent="0.25">
      <c r="A458" s="228"/>
      <c r="K458" s="5"/>
      <c r="R458" s="5"/>
      <c r="Y458" s="5"/>
      <c r="AF458" s="5"/>
      <c r="AM458" s="5"/>
      <c r="AT458" s="5"/>
      <c r="AU458" s="5"/>
      <c r="AV458" s="97"/>
      <c r="AY458" s="12"/>
    </row>
    <row r="459" spans="1:51" s="6" customFormat="1" x14ac:dyDescent="0.25">
      <c r="A459" s="228"/>
      <c r="K459" s="5"/>
      <c r="R459" s="5"/>
      <c r="Y459" s="5"/>
      <c r="AF459" s="5"/>
      <c r="AM459" s="5"/>
      <c r="AT459" s="5"/>
      <c r="AU459" s="5"/>
      <c r="AV459" s="97"/>
      <c r="AY459" s="12"/>
    </row>
    <row r="460" spans="1:51" s="6" customFormat="1" x14ac:dyDescent="0.25">
      <c r="A460" s="228"/>
      <c r="K460" s="5"/>
      <c r="R460" s="5"/>
      <c r="Y460" s="5"/>
      <c r="AF460" s="5"/>
      <c r="AM460" s="5"/>
      <c r="AT460" s="5"/>
      <c r="AU460" s="5"/>
      <c r="AV460" s="97"/>
      <c r="AY460" s="12"/>
    </row>
    <row r="461" spans="1:51" s="6" customFormat="1" x14ac:dyDescent="0.25">
      <c r="A461" s="228"/>
      <c r="K461" s="5"/>
      <c r="R461" s="5"/>
      <c r="Y461" s="5"/>
      <c r="AF461" s="5"/>
      <c r="AM461" s="5"/>
      <c r="AT461" s="5"/>
      <c r="AU461" s="5"/>
      <c r="AV461" s="97"/>
      <c r="AY461" s="12"/>
    </row>
    <row r="462" spans="1:51" s="6" customFormat="1" x14ac:dyDescent="0.25">
      <c r="A462" s="228"/>
      <c r="K462" s="5"/>
      <c r="R462" s="5"/>
      <c r="Y462" s="5"/>
      <c r="AF462" s="5"/>
      <c r="AM462" s="5"/>
      <c r="AT462" s="5"/>
      <c r="AU462" s="5"/>
      <c r="AV462" s="97"/>
      <c r="AY462" s="12"/>
    </row>
    <row r="463" spans="1:51" s="6" customFormat="1" x14ac:dyDescent="0.25">
      <c r="A463" s="228"/>
      <c r="K463" s="5"/>
      <c r="R463" s="5"/>
      <c r="Y463" s="5"/>
      <c r="AF463" s="5"/>
      <c r="AM463" s="5"/>
      <c r="AT463" s="5"/>
      <c r="AU463" s="5"/>
      <c r="AV463" s="97"/>
      <c r="AY463" s="12"/>
    </row>
    <row r="464" spans="1:51" s="6" customFormat="1" x14ac:dyDescent="0.25">
      <c r="A464" s="228"/>
      <c r="K464" s="5"/>
      <c r="R464" s="5"/>
      <c r="Y464" s="5"/>
      <c r="AF464" s="5"/>
      <c r="AM464" s="5"/>
      <c r="AT464" s="5"/>
      <c r="AU464" s="5"/>
      <c r="AV464" s="97"/>
      <c r="AY464" s="12"/>
    </row>
    <row r="465" spans="1:51" s="6" customFormat="1" x14ac:dyDescent="0.25">
      <c r="A465" s="228"/>
      <c r="K465" s="5"/>
      <c r="R465" s="5"/>
      <c r="Y465" s="5"/>
      <c r="AF465" s="5"/>
      <c r="AM465" s="5"/>
      <c r="AT465" s="5"/>
      <c r="AU465" s="5"/>
      <c r="AV465" s="97"/>
      <c r="AY465" s="12"/>
    </row>
    <row r="466" spans="1:51" s="6" customFormat="1" x14ac:dyDescent="0.25">
      <c r="A466" s="228"/>
      <c r="K466" s="5"/>
      <c r="R466" s="5"/>
      <c r="Y466" s="5"/>
      <c r="AF466" s="5"/>
      <c r="AM466" s="5"/>
      <c r="AT466" s="5"/>
      <c r="AU466" s="5"/>
      <c r="AV466" s="97"/>
      <c r="AY466" s="12"/>
    </row>
    <row r="467" spans="1:51" s="6" customFormat="1" x14ac:dyDescent="0.25">
      <c r="A467" s="228"/>
      <c r="K467" s="5"/>
      <c r="R467" s="5"/>
      <c r="Y467" s="5"/>
      <c r="AF467" s="5"/>
      <c r="AM467" s="5"/>
      <c r="AT467" s="5"/>
      <c r="AU467" s="5"/>
      <c r="AV467" s="97"/>
      <c r="AY467" s="12"/>
    </row>
    <row r="468" spans="1:51" s="6" customFormat="1" x14ac:dyDescent="0.25">
      <c r="A468" s="228"/>
      <c r="K468" s="5"/>
      <c r="R468" s="5"/>
      <c r="Y468" s="5"/>
      <c r="AF468" s="5"/>
      <c r="AM468" s="5"/>
      <c r="AT468" s="5"/>
      <c r="AU468" s="5"/>
      <c r="AV468" s="97"/>
      <c r="AY468" s="12"/>
    </row>
    <row r="469" spans="1:51" s="6" customFormat="1" x14ac:dyDescent="0.25">
      <c r="A469" s="228"/>
      <c r="K469" s="5"/>
      <c r="R469" s="5"/>
      <c r="Y469" s="5"/>
      <c r="AF469" s="5"/>
      <c r="AM469" s="5"/>
      <c r="AT469" s="5"/>
      <c r="AU469" s="5"/>
      <c r="AV469" s="97"/>
      <c r="AY469" s="12"/>
    </row>
    <row r="470" spans="1:51" s="6" customFormat="1" x14ac:dyDescent="0.25">
      <c r="A470" s="228"/>
      <c r="K470" s="5"/>
      <c r="R470" s="5"/>
      <c r="Y470" s="5"/>
      <c r="AF470" s="5"/>
      <c r="AM470" s="5"/>
      <c r="AT470" s="5"/>
      <c r="AU470" s="5"/>
      <c r="AV470" s="97"/>
      <c r="AY470" s="12"/>
    </row>
    <row r="471" spans="1:51" s="6" customFormat="1" x14ac:dyDescent="0.25">
      <c r="A471" s="228"/>
      <c r="K471" s="5"/>
      <c r="R471" s="5"/>
      <c r="Y471" s="5"/>
      <c r="AF471" s="5"/>
      <c r="AM471" s="5"/>
      <c r="AT471" s="5"/>
      <c r="AU471" s="5"/>
      <c r="AV471" s="97"/>
      <c r="AY471" s="12"/>
    </row>
    <row r="472" spans="1:51" s="6" customFormat="1" x14ac:dyDescent="0.25">
      <c r="A472" s="228"/>
      <c r="K472" s="5"/>
      <c r="R472" s="5"/>
      <c r="Y472" s="5"/>
      <c r="AF472" s="5"/>
      <c r="AM472" s="5"/>
      <c r="AT472" s="5"/>
      <c r="AU472" s="5"/>
      <c r="AV472" s="97"/>
      <c r="AY472" s="12"/>
    </row>
    <row r="473" spans="1:51" s="6" customFormat="1" x14ac:dyDescent="0.25">
      <c r="A473" s="228"/>
      <c r="K473" s="5"/>
      <c r="R473" s="5"/>
      <c r="Y473" s="5"/>
      <c r="AF473" s="5"/>
      <c r="AM473" s="5"/>
      <c r="AT473" s="5"/>
      <c r="AU473" s="5"/>
      <c r="AV473" s="97"/>
      <c r="AY473" s="12"/>
    </row>
    <row r="474" spans="1:51" s="6" customFormat="1" x14ac:dyDescent="0.25">
      <c r="A474" s="228"/>
      <c r="K474" s="5"/>
      <c r="R474" s="5"/>
      <c r="Y474" s="5"/>
      <c r="AF474" s="5"/>
      <c r="AM474" s="5"/>
      <c r="AT474" s="5"/>
      <c r="AU474" s="5"/>
      <c r="AV474" s="97"/>
      <c r="AY474" s="12"/>
    </row>
    <row r="475" spans="1:51" s="6" customFormat="1" x14ac:dyDescent="0.25">
      <c r="A475" s="228"/>
      <c r="K475" s="5"/>
      <c r="R475" s="5"/>
      <c r="Y475" s="5"/>
      <c r="AF475" s="5"/>
      <c r="AM475" s="5"/>
      <c r="AT475" s="5"/>
      <c r="AU475" s="5"/>
      <c r="AV475" s="97"/>
      <c r="AY475" s="12"/>
    </row>
    <row r="476" spans="1:51" s="6" customFormat="1" x14ac:dyDescent="0.25">
      <c r="A476" s="228"/>
      <c r="K476" s="5"/>
      <c r="R476" s="5"/>
      <c r="Y476" s="5"/>
      <c r="AF476" s="5"/>
      <c r="AM476" s="5"/>
      <c r="AT476" s="5"/>
      <c r="AU476" s="5"/>
      <c r="AV476" s="97"/>
      <c r="AY476" s="12"/>
    </row>
    <row r="477" spans="1:51" s="6" customFormat="1" x14ac:dyDescent="0.25">
      <c r="A477" s="228"/>
      <c r="K477" s="5"/>
      <c r="R477" s="5"/>
      <c r="Y477" s="5"/>
      <c r="AF477" s="5"/>
      <c r="AM477" s="5"/>
      <c r="AT477" s="5"/>
      <c r="AU477" s="5"/>
      <c r="AV477" s="97"/>
      <c r="AY477" s="12"/>
    </row>
    <row r="478" spans="1:51" s="6" customFormat="1" x14ac:dyDescent="0.25">
      <c r="A478" s="228"/>
      <c r="K478" s="5"/>
      <c r="R478" s="5"/>
      <c r="Y478" s="5"/>
      <c r="AF478" s="5"/>
      <c r="AM478" s="5"/>
      <c r="AT478" s="5"/>
      <c r="AU478" s="5"/>
      <c r="AV478" s="97"/>
      <c r="AY478" s="12"/>
    </row>
    <row r="479" spans="1:51" s="6" customFormat="1" x14ac:dyDescent="0.25">
      <c r="A479" s="228"/>
      <c r="K479" s="5"/>
      <c r="R479" s="5"/>
      <c r="Y479" s="5"/>
      <c r="AF479" s="5"/>
      <c r="AM479" s="5"/>
      <c r="AT479" s="5"/>
      <c r="AU479" s="5"/>
      <c r="AV479" s="97"/>
      <c r="AY479" s="12"/>
    </row>
    <row r="480" spans="1:51" s="6" customFormat="1" x14ac:dyDescent="0.25">
      <c r="A480" s="228"/>
      <c r="K480" s="5"/>
      <c r="R480" s="5"/>
      <c r="Y480" s="5"/>
      <c r="AF480" s="5"/>
      <c r="AM480" s="5"/>
      <c r="AT480" s="5"/>
      <c r="AU480" s="5"/>
      <c r="AV480" s="97"/>
      <c r="AY480" s="12"/>
    </row>
    <row r="481" spans="1:51" s="6" customFormat="1" x14ac:dyDescent="0.25">
      <c r="A481" s="228"/>
      <c r="K481" s="5"/>
      <c r="R481" s="5"/>
      <c r="Y481" s="5"/>
      <c r="AF481" s="5"/>
      <c r="AM481" s="5"/>
      <c r="AT481" s="5"/>
      <c r="AU481" s="5"/>
      <c r="AV481" s="97"/>
      <c r="AY481" s="12"/>
    </row>
    <row r="482" spans="1:51" s="6" customFormat="1" x14ac:dyDescent="0.25">
      <c r="A482" s="228"/>
      <c r="K482" s="5"/>
      <c r="R482" s="5"/>
      <c r="Y482" s="5"/>
      <c r="AF482" s="5"/>
      <c r="AM482" s="5"/>
      <c r="AT482" s="5"/>
      <c r="AU482" s="5"/>
      <c r="AV482" s="97"/>
      <c r="AY482" s="12"/>
    </row>
    <row r="483" spans="1:51" s="6" customFormat="1" x14ac:dyDescent="0.25">
      <c r="A483" s="228"/>
      <c r="K483" s="5"/>
      <c r="R483" s="5"/>
      <c r="Y483" s="5"/>
      <c r="AF483" s="5"/>
      <c r="AM483" s="5"/>
      <c r="AT483" s="5"/>
      <c r="AU483" s="5"/>
      <c r="AV483" s="97"/>
      <c r="AY483" s="12"/>
    </row>
    <row r="484" spans="1:51" s="6" customFormat="1" x14ac:dyDescent="0.25">
      <c r="A484" s="228"/>
      <c r="K484" s="5"/>
      <c r="R484" s="5"/>
      <c r="Y484" s="5"/>
      <c r="AF484" s="5"/>
      <c r="AM484" s="5"/>
      <c r="AT484" s="5"/>
      <c r="AU484" s="5"/>
      <c r="AV484" s="97"/>
      <c r="AY484" s="12"/>
    </row>
    <row r="485" spans="1:51" s="6" customFormat="1" x14ac:dyDescent="0.25">
      <c r="A485" s="228"/>
      <c r="K485" s="5"/>
      <c r="R485" s="5"/>
      <c r="Y485" s="5"/>
      <c r="AF485" s="5"/>
      <c r="AM485" s="5"/>
      <c r="AT485" s="5"/>
      <c r="AU485" s="5"/>
      <c r="AV485" s="97"/>
      <c r="AY485" s="12"/>
    </row>
    <row r="486" spans="1:51" s="6" customFormat="1" x14ac:dyDescent="0.25">
      <c r="A486" s="228"/>
      <c r="K486" s="5"/>
      <c r="R486" s="5"/>
      <c r="Y486" s="5"/>
      <c r="AF486" s="5"/>
      <c r="AM486" s="5"/>
      <c r="AT486" s="5"/>
      <c r="AU486" s="5"/>
      <c r="AV486" s="97"/>
      <c r="AY486" s="12"/>
    </row>
    <row r="487" spans="1:51" s="6" customFormat="1" x14ac:dyDescent="0.25">
      <c r="A487" s="228"/>
      <c r="K487" s="5"/>
      <c r="R487" s="5"/>
      <c r="Y487" s="5"/>
      <c r="AF487" s="5"/>
      <c r="AM487" s="5"/>
      <c r="AT487" s="5"/>
      <c r="AU487" s="5"/>
      <c r="AV487" s="97"/>
      <c r="AY487" s="12"/>
    </row>
    <row r="488" spans="1:51" s="6" customFormat="1" x14ac:dyDescent="0.25">
      <c r="A488" s="228"/>
      <c r="K488" s="5"/>
      <c r="R488" s="5"/>
      <c r="Y488" s="5"/>
      <c r="AF488" s="5"/>
      <c r="AM488" s="5"/>
      <c r="AT488" s="5"/>
      <c r="AU488" s="5"/>
      <c r="AV488" s="97"/>
      <c r="AY488" s="12"/>
    </row>
    <row r="489" spans="1:51" s="6" customFormat="1" x14ac:dyDescent="0.25">
      <c r="A489" s="228"/>
      <c r="K489" s="5"/>
      <c r="R489" s="5"/>
      <c r="Y489" s="5"/>
      <c r="AF489" s="5"/>
      <c r="AM489" s="5"/>
      <c r="AT489" s="5"/>
      <c r="AU489" s="5"/>
      <c r="AV489" s="97"/>
      <c r="AY489" s="12"/>
    </row>
    <row r="490" spans="1:51" s="6" customFormat="1" x14ac:dyDescent="0.25">
      <c r="A490" s="228"/>
      <c r="K490" s="5"/>
      <c r="R490" s="5"/>
      <c r="Y490" s="5"/>
      <c r="AF490" s="5"/>
      <c r="AM490" s="5"/>
      <c r="AT490" s="5"/>
      <c r="AU490" s="5"/>
      <c r="AV490" s="97"/>
      <c r="AY490" s="12"/>
    </row>
    <row r="491" spans="1:51" s="6" customFormat="1" x14ac:dyDescent="0.25">
      <c r="A491" s="228"/>
      <c r="K491" s="5"/>
      <c r="R491" s="5"/>
      <c r="Y491" s="5"/>
      <c r="AF491" s="5"/>
      <c r="AM491" s="5"/>
      <c r="AT491" s="5"/>
      <c r="AU491" s="5"/>
      <c r="AV491" s="97"/>
      <c r="AY491" s="12"/>
    </row>
    <row r="492" spans="1:51" s="6" customFormat="1" x14ac:dyDescent="0.25">
      <c r="A492" s="228"/>
      <c r="K492" s="5"/>
      <c r="R492" s="5"/>
      <c r="Y492" s="5"/>
      <c r="AF492" s="5"/>
      <c r="AM492" s="5"/>
      <c r="AT492" s="5"/>
      <c r="AU492" s="5"/>
      <c r="AV492" s="97"/>
      <c r="AY492" s="12"/>
    </row>
    <row r="493" spans="1:51" s="6" customFormat="1" x14ac:dyDescent="0.25">
      <c r="A493" s="228"/>
      <c r="K493" s="5"/>
      <c r="R493" s="5"/>
      <c r="Y493" s="5"/>
      <c r="AF493" s="5"/>
      <c r="AM493" s="5"/>
      <c r="AT493" s="5"/>
      <c r="AU493" s="5"/>
      <c r="AV493" s="97"/>
      <c r="AY493" s="12"/>
    </row>
    <row r="494" spans="1:51" s="6" customFormat="1" x14ac:dyDescent="0.25">
      <c r="A494" s="228"/>
      <c r="K494" s="5"/>
      <c r="R494" s="5"/>
      <c r="Y494" s="5"/>
      <c r="AF494" s="5"/>
      <c r="AM494" s="5"/>
      <c r="AT494" s="5"/>
      <c r="AU494" s="5"/>
      <c r="AV494" s="97"/>
      <c r="AY494" s="12"/>
    </row>
    <row r="495" spans="1:51" s="6" customFormat="1" x14ac:dyDescent="0.25">
      <c r="A495" s="228"/>
      <c r="K495" s="5"/>
      <c r="R495" s="5"/>
      <c r="Y495" s="5"/>
      <c r="AF495" s="5"/>
      <c r="AM495" s="5"/>
      <c r="AT495" s="5"/>
      <c r="AU495" s="5"/>
      <c r="AV495" s="97"/>
      <c r="AY495" s="12"/>
    </row>
    <row r="496" spans="1:51" s="6" customFormat="1" x14ac:dyDescent="0.25">
      <c r="A496" s="228"/>
      <c r="K496" s="5"/>
      <c r="R496" s="5"/>
      <c r="Y496" s="5"/>
      <c r="AF496" s="5"/>
      <c r="AM496" s="5"/>
      <c r="AT496" s="5"/>
      <c r="AU496" s="5"/>
      <c r="AV496" s="97"/>
      <c r="AY496" s="12"/>
    </row>
    <row r="497" spans="1:51" s="6" customFormat="1" x14ac:dyDescent="0.25">
      <c r="A497" s="228"/>
      <c r="K497" s="5"/>
      <c r="R497" s="5"/>
      <c r="Y497" s="5"/>
      <c r="AF497" s="5"/>
      <c r="AM497" s="5"/>
      <c r="AT497" s="5"/>
      <c r="AU497" s="5"/>
      <c r="AV497" s="97"/>
      <c r="AY497" s="12"/>
    </row>
    <row r="498" spans="1:51" s="6" customFormat="1" x14ac:dyDescent="0.25">
      <c r="A498" s="228"/>
      <c r="K498" s="5"/>
      <c r="R498" s="5"/>
      <c r="Y498" s="5"/>
      <c r="AF498" s="5"/>
      <c r="AM498" s="5"/>
      <c r="AT498" s="5"/>
      <c r="AU498" s="5"/>
      <c r="AV498" s="97"/>
      <c r="AY498" s="12"/>
    </row>
    <row r="499" spans="1:51" s="6" customFormat="1" x14ac:dyDescent="0.25">
      <c r="A499" s="228"/>
      <c r="K499" s="5"/>
      <c r="R499" s="5"/>
      <c r="Y499" s="5"/>
      <c r="AF499" s="5"/>
      <c r="AM499" s="5"/>
      <c r="AT499" s="5"/>
      <c r="AU499" s="5"/>
      <c r="AV499" s="97"/>
      <c r="AY499" s="12"/>
    </row>
    <row r="500" spans="1:51" s="6" customFormat="1" x14ac:dyDescent="0.25">
      <c r="A500" s="228"/>
      <c r="K500" s="5"/>
      <c r="R500" s="5"/>
      <c r="Y500" s="5"/>
      <c r="AF500" s="5"/>
      <c r="AM500" s="5"/>
      <c r="AT500" s="5"/>
      <c r="AU500" s="5"/>
      <c r="AV500" s="97"/>
      <c r="AY500" s="12"/>
    </row>
    <row r="501" spans="1:51" s="6" customFormat="1" x14ac:dyDescent="0.25">
      <c r="A501" s="228"/>
      <c r="K501" s="5"/>
      <c r="R501" s="5"/>
      <c r="Y501" s="5"/>
      <c r="AF501" s="5"/>
      <c r="AM501" s="5"/>
      <c r="AT501" s="5"/>
      <c r="AU501" s="5"/>
      <c r="AV501" s="97"/>
      <c r="AY501" s="12"/>
    </row>
    <row r="502" spans="1:51" s="6" customFormat="1" x14ac:dyDescent="0.25">
      <c r="A502" s="228"/>
      <c r="K502" s="5"/>
      <c r="R502" s="5"/>
      <c r="Y502" s="5"/>
      <c r="AF502" s="5"/>
      <c r="AM502" s="5"/>
      <c r="AT502" s="5"/>
      <c r="AU502" s="5"/>
      <c r="AV502" s="97"/>
      <c r="AY502" s="12"/>
    </row>
    <row r="503" spans="1:51" s="6" customFormat="1" x14ac:dyDescent="0.25">
      <c r="A503" s="228"/>
      <c r="K503" s="5"/>
      <c r="R503" s="5"/>
      <c r="Y503" s="5"/>
      <c r="AF503" s="5"/>
      <c r="AM503" s="5"/>
      <c r="AT503" s="5"/>
      <c r="AU503" s="5"/>
      <c r="AV503" s="97"/>
      <c r="AY503" s="12"/>
    </row>
    <row r="504" spans="1:51" s="6" customFormat="1" x14ac:dyDescent="0.25">
      <c r="A504" s="228"/>
      <c r="K504" s="5"/>
      <c r="R504" s="5"/>
      <c r="Y504" s="5"/>
      <c r="AF504" s="5"/>
      <c r="AM504" s="5"/>
      <c r="AT504" s="5"/>
      <c r="AU504" s="5"/>
      <c r="AV504" s="97"/>
      <c r="AY504" s="12"/>
    </row>
    <row r="505" spans="1:51" s="6" customFormat="1" x14ac:dyDescent="0.25">
      <c r="A505" s="228"/>
      <c r="K505" s="5"/>
      <c r="R505" s="5"/>
      <c r="Y505" s="5"/>
      <c r="AF505" s="5"/>
      <c r="AM505" s="5"/>
      <c r="AT505" s="5"/>
      <c r="AU505" s="5"/>
      <c r="AV505" s="97"/>
      <c r="AY505" s="12"/>
    </row>
    <row r="506" spans="1:51" s="6" customFormat="1" x14ac:dyDescent="0.25">
      <c r="A506" s="228"/>
      <c r="K506" s="5"/>
      <c r="R506" s="5"/>
      <c r="Y506" s="5"/>
      <c r="AF506" s="5"/>
      <c r="AM506" s="5"/>
      <c r="AT506" s="5"/>
      <c r="AU506" s="5"/>
      <c r="AV506" s="97"/>
      <c r="AY506" s="12"/>
    </row>
    <row r="507" spans="1:51" s="6" customFormat="1" x14ac:dyDescent="0.25">
      <c r="A507" s="228"/>
      <c r="K507" s="5"/>
      <c r="R507" s="5"/>
      <c r="Y507" s="5"/>
      <c r="AF507" s="5"/>
      <c r="AM507" s="5"/>
      <c r="AT507" s="5"/>
      <c r="AU507" s="5"/>
      <c r="AV507" s="97"/>
      <c r="AY507" s="12"/>
    </row>
    <row r="508" spans="1:51" s="6" customFormat="1" x14ac:dyDescent="0.25">
      <c r="A508" s="228"/>
      <c r="K508" s="5"/>
      <c r="R508" s="5"/>
      <c r="Y508" s="5"/>
      <c r="AF508" s="5"/>
      <c r="AM508" s="5"/>
      <c r="AT508" s="5"/>
      <c r="AU508" s="5"/>
      <c r="AV508" s="97"/>
      <c r="AY508" s="12"/>
    </row>
    <row r="509" spans="1:51" s="6" customFormat="1" x14ac:dyDescent="0.25">
      <c r="A509" s="228"/>
      <c r="K509" s="5"/>
      <c r="R509" s="5"/>
      <c r="Y509" s="5"/>
      <c r="AF509" s="5"/>
      <c r="AM509" s="5"/>
      <c r="AT509" s="5"/>
      <c r="AU509" s="5"/>
      <c r="AV509" s="97"/>
      <c r="AY509" s="12"/>
    </row>
    <row r="510" spans="1:51" s="6" customFormat="1" x14ac:dyDescent="0.25">
      <c r="A510" s="228"/>
      <c r="K510" s="5"/>
      <c r="R510" s="5"/>
      <c r="Y510" s="5"/>
      <c r="AF510" s="5"/>
      <c r="AM510" s="5"/>
      <c r="AT510" s="5"/>
      <c r="AU510" s="5"/>
      <c r="AV510" s="97"/>
      <c r="AY510" s="12"/>
    </row>
    <row r="511" spans="1:51" s="6" customFormat="1" x14ac:dyDescent="0.25">
      <c r="A511" s="228"/>
      <c r="K511" s="5"/>
      <c r="R511" s="5"/>
      <c r="Y511" s="5"/>
      <c r="AF511" s="5"/>
      <c r="AM511" s="5"/>
      <c r="AT511" s="5"/>
      <c r="AU511" s="5"/>
      <c r="AV511" s="97"/>
      <c r="AY511" s="12"/>
    </row>
    <row r="512" spans="1:51" s="6" customFormat="1" x14ac:dyDescent="0.25">
      <c r="A512" s="228"/>
      <c r="K512" s="5"/>
      <c r="R512" s="5"/>
      <c r="Y512" s="5"/>
      <c r="AF512" s="5"/>
      <c r="AM512" s="5"/>
      <c r="AT512" s="5"/>
      <c r="AU512" s="5"/>
      <c r="AV512" s="97"/>
      <c r="AY512" s="12"/>
    </row>
    <row r="513" spans="1:51" s="6" customFormat="1" x14ac:dyDescent="0.25">
      <c r="A513" s="228"/>
      <c r="K513" s="5"/>
      <c r="R513" s="5"/>
      <c r="Y513" s="5"/>
      <c r="AF513" s="5"/>
      <c r="AM513" s="5"/>
      <c r="AT513" s="5"/>
      <c r="AU513" s="5"/>
      <c r="AV513" s="97"/>
      <c r="AY513" s="12"/>
    </row>
    <row r="514" spans="1:51" s="6" customFormat="1" x14ac:dyDescent="0.25">
      <c r="A514" s="228"/>
      <c r="K514" s="5"/>
      <c r="R514" s="5"/>
      <c r="Y514" s="5"/>
      <c r="AF514" s="5"/>
      <c r="AM514" s="5"/>
      <c r="AT514" s="5"/>
      <c r="AU514" s="5"/>
      <c r="AV514" s="97"/>
      <c r="AY514" s="12"/>
    </row>
    <row r="515" spans="1:51" s="6" customFormat="1" x14ac:dyDescent="0.25">
      <c r="A515" s="228"/>
      <c r="K515" s="5"/>
      <c r="R515" s="5"/>
      <c r="Y515" s="5"/>
      <c r="AF515" s="5"/>
      <c r="AM515" s="5"/>
      <c r="AT515" s="5"/>
      <c r="AU515" s="5"/>
      <c r="AV515" s="97"/>
      <c r="AY515" s="12"/>
    </row>
    <row r="516" spans="1:51" s="6" customFormat="1" x14ac:dyDescent="0.25">
      <c r="A516" s="228"/>
      <c r="K516" s="5"/>
      <c r="R516" s="5"/>
      <c r="Y516" s="5"/>
      <c r="AF516" s="5"/>
      <c r="AM516" s="5"/>
      <c r="AT516" s="5"/>
      <c r="AU516" s="5"/>
      <c r="AV516" s="97"/>
      <c r="AY516" s="12"/>
    </row>
    <row r="517" spans="1:51" s="6" customFormat="1" x14ac:dyDescent="0.25">
      <c r="A517" s="228"/>
      <c r="K517" s="5"/>
      <c r="R517" s="5"/>
      <c r="Y517" s="5"/>
      <c r="AF517" s="5"/>
      <c r="AM517" s="5"/>
      <c r="AT517" s="5"/>
      <c r="AU517" s="5"/>
      <c r="AV517" s="97"/>
      <c r="AY517" s="12"/>
    </row>
    <row r="518" spans="1:51" s="6" customFormat="1" x14ac:dyDescent="0.25">
      <c r="A518" s="228"/>
      <c r="K518" s="5"/>
      <c r="R518" s="5"/>
      <c r="Y518" s="5"/>
      <c r="AF518" s="5"/>
      <c r="AM518" s="5"/>
      <c r="AT518" s="5"/>
      <c r="AU518" s="5"/>
      <c r="AV518" s="97"/>
      <c r="AY518" s="12"/>
    </row>
    <row r="519" spans="1:51" s="6" customFormat="1" x14ac:dyDescent="0.25">
      <c r="A519" s="228"/>
      <c r="K519" s="5"/>
      <c r="R519" s="5"/>
      <c r="Y519" s="5"/>
      <c r="AF519" s="5"/>
      <c r="AM519" s="5"/>
      <c r="AT519" s="5"/>
      <c r="AU519" s="5"/>
      <c r="AV519" s="97"/>
      <c r="AY519" s="12"/>
    </row>
    <row r="520" spans="1:51" s="6" customFormat="1" x14ac:dyDescent="0.25">
      <c r="A520" s="228"/>
      <c r="K520" s="5"/>
      <c r="R520" s="5"/>
      <c r="Y520" s="5"/>
      <c r="AF520" s="5"/>
      <c r="AM520" s="5"/>
      <c r="AT520" s="5"/>
      <c r="AU520" s="5"/>
      <c r="AV520" s="97"/>
      <c r="AY520" s="12"/>
    </row>
    <row r="521" spans="1:51" s="6" customFormat="1" x14ac:dyDescent="0.25">
      <c r="A521" s="228"/>
      <c r="K521" s="5"/>
      <c r="R521" s="5"/>
      <c r="Y521" s="5"/>
      <c r="AF521" s="5"/>
      <c r="AM521" s="5"/>
      <c r="AT521" s="5"/>
      <c r="AU521" s="5"/>
      <c r="AV521" s="97"/>
      <c r="AY521" s="12"/>
    </row>
    <row r="522" spans="1:51" s="6" customFormat="1" x14ac:dyDescent="0.25">
      <c r="A522" s="228"/>
      <c r="K522" s="5"/>
      <c r="R522" s="5"/>
      <c r="Y522" s="5"/>
      <c r="AF522" s="5"/>
      <c r="AM522" s="5"/>
      <c r="AT522" s="5"/>
      <c r="AU522" s="5"/>
      <c r="AV522" s="97"/>
      <c r="AY522" s="12"/>
    </row>
    <row r="523" spans="1:51" s="6" customFormat="1" x14ac:dyDescent="0.25">
      <c r="A523" s="228"/>
      <c r="K523" s="5"/>
      <c r="R523" s="5"/>
      <c r="Y523" s="5"/>
      <c r="AF523" s="5"/>
      <c r="AM523" s="5"/>
      <c r="AT523" s="5"/>
      <c r="AU523" s="5"/>
      <c r="AV523" s="97"/>
      <c r="AY523" s="12"/>
    </row>
    <row r="524" spans="1:51" s="6" customFormat="1" x14ac:dyDescent="0.25">
      <c r="A524" s="228"/>
      <c r="K524" s="5"/>
      <c r="R524" s="5"/>
      <c r="Y524" s="5"/>
      <c r="AF524" s="5"/>
      <c r="AM524" s="5"/>
      <c r="AT524" s="5"/>
      <c r="AU524" s="5"/>
      <c r="AV524" s="97"/>
      <c r="AY524" s="12"/>
    </row>
    <row r="525" spans="1:51" s="6" customFormat="1" x14ac:dyDescent="0.25">
      <c r="A525" s="228"/>
      <c r="K525" s="5"/>
      <c r="R525" s="5"/>
      <c r="Y525" s="5"/>
      <c r="AF525" s="5"/>
      <c r="AM525" s="5"/>
      <c r="AT525" s="5"/>
      <c r="AU525" s="5"/>
      <c r="AV525" s="97"/>
      <c r="AY525" s="12"/>
    </row>
    <row r="526" spans="1:51" s="6" customFormat="1" x14ac:dyDescent="0.25">
      <c r="A526" s="228"/>
      <c r="K526" s="5"/>
      <c r="R526" s="5"/>
      <c r="Y526" s="5"/>
      <c r="AF526" s="5"/>
      <c r="AM526" s="5"/>
      <c r="AT526" s="5"/>
      <c r="AU526" s="5"/>
      <c r="AV526" s="97"/>
      <c r="AY526" s="12"/>
    </row>
    <row r="527" spans="1:51" s="6" customFormat="1" x14ac:dyDescent="0.25">
      <c r="A527" s="228"/>
      <c r="K527" s="5"/>
      <c r="R527" s="5"/>
      <c r="Y527" s="5"/>
      <c r="AF527" s="5"/>
      <c r="AM527" s="5"/>
      <c r="AT527" s="5"/>
      <c r="AU527" s="5"/>
      <c r="AV527" s="97"/>
      <c r="AY527" s="12"/>
    </row>
    <row r="528" spans="1:51" s="6" customFormat="1" x14ac:dyDescent="0.25">
      <c r="A528" s="228"/>
      <c r="K528" s="5"/>
      <c r="R528" s="5"/>
      <c r="Y528" s="5"/>
      <c r="AF528" s="5"/>
      <c r="AM528" s="5"/>
      <c r="AT528" s="5"/>
      <c r="AU528" s="5"/>
      <c r="AV528" s="97"/>
      <c r="AY528" s="12"/>
    </row>
    <row r="529" spans="1:51" s="6" customFormat="1" x14ac:dyDescent="0.25">
      <c r="A529" s="228"/>
      <c r="K529" s="5"/>
      <c r="R529" s="5"/>
      <c r="Y529" s="5"/>
      <c r="AF529" s="5"/>
      <c r="AM529" s="5"/>
      <c r="AT529" s="5"/>
      <c r="AU529" s="5"/>
      <c r="AV529" s="97"/>
      <c r="AY529" s="12"/>
    </row>
    <row r="530" spans="1:51" s="6" customFormat="1" x14ac:dyDescent="0.25">
      <c r="A530" s="228"/>
      <c r="K530" s="5"/>
      <c r="R530" s="5"/>
      <c r="Y530" s="5"/>
      <c r="AF530" s="5"/>
      <c r="AM530" s="5"/>
      <c r="AT530" s="5"/>
      <c r="AU530" s="5"/>
      <c r="AV530" s="97"/>
      <c r="AY530" s="12"/>
    </row>
    <row r="531" spans="1:51" s="6" customFormat="1" x14ac:dyDescent="0.25">
      <c r="A531" s="228"/>
      <c r="K531" s="5"/>
      <c r="R531" s="5"/>
      <c r="Y531" s="5"/>
      <c r="AF531" s="5"/>
      <c r="AM531" s="5"/>
      <c r="AT531" s="5"/>
      <c r="AU531" s="5"/>
      <c r="AV531" s="97"/>
      <c r="AY531" s="12"/>
    </row>
    <row r="532" spans="1:51" s="6" customFormat="1" x14ac:dyDescent="0.25">
      <c r="A532" s="228"/>
      <c r="K532" s="5"/>
      <c r="R532" s="5"/>
      <c r="Y532" s="5"/>
      <c r="AF532" s="5"/>
      <c r="AM532" s="5"/>
      <c r="AT532" s="5"/>
      <c r="AU532" s="5"/>
      <c r="AV532" s="97"/>
      <c r="AY532" s="12"/>
    </row>
    <row r="533" spans="1:51" s="6" customFormat="1" x14ac:dyDescent="0.25">
      <c r="A533" s="228"/>
      <c r="K533" s="5"/>
      <c r="R533" s="5"/>
      <c r="Y533" s="5"/>
      <c r="AF533" s="5"/>
      <c r="AM533" s="5"/>
      <c r="AT533" s="5"/>
      <c r="AU533" s="5"/>
      <c r="AV533" s="97"/>
      <c r="AY533" s="12"/>
    </row>
    <row r="534" spans="1:51" s="6" customFormat="1" x14ac:dyDescent="0.25">
      <c r="A534" s="228"/>
      <c r="K534" s="5"/>
      <c r="R534" s="5"/>
      <c r="Y534" s="5"/>
      <c r="AF534" s="5"/>
      <c r="AM534" s="5"/>
      <c r="AT534" s="5"/>
      <c r="AU534" s="5"/>
      <c r="AV534" s="97"/>
      <c r="AY534" s="12"/>
    </row>
    <row r="535" spans="1:51" s="6" customFormat="1" x14ac:dyDescent="0.25">
      <c r="A535" s="228"/>
      <c r="K535" s="5"/>
      <c r="R535" s="5"/>
      <c r="Y535" s="5"/>
      <c r="AF535" s="5"/>
      <c r="AM535" s="5"/>
      <c r="AT535" s="5"/>
      <c r="AU535" s="5"/>
      <c r="AV535" s="97"/>
      <c r="AY535" s="12"/>
    </row>
    <row r="536" spans="1:51" s="6" customFormat="1" x14ac:dyDescent="0.25">
      <c r="A536" s="228"/>
      <c r="K536" s="5"/>
      <c r="R536" s="5"/>
      <c r="Y536" s="5"/>
      <c r="AF536" s="5"/>
      <c r="AM536" s="5"/>
      <c r="AT536" s="5"/>
      <c r="AU536" s="5"/>
      <c r="AV536" s="97"/>
      <c r="AY536" s="12"/>
    </row>
    <row r="537" spans="1:51" s="6" customFormat="1" x14ac:dyDescent="0.25">
      <c r="A537" s="228"/>
      <c r="K537" s="5"/>
      <c r="R537" s="5"/>
      <c r="Y537" s="5"/>
      <c r="AF537" s="5"/>
      <c r="AM537" s="5"/>
      <c r="AT537" s="5"/>
      <c r="AU537" s="5"/>
      <c r="AV537" s="97"/>
      <c r="AY537" s="12"/>
    </row>
    <row r="538" spans="1:51" s="6" customFormat="1" x14ac:dyDescent="0.25">
      <c r="A538" s="228"/>
      <c r="K538" s="5"/>
      <c r="R538" s="5"/>
      <c r="Y538" s="5"/>
      <c r="AF538" s="5"/>
      <c r="AM538" s="5"/>
      <c r="AT538" s="5"/>
      <c r="AU538" s="5"/>
      <c r="AV538" s="97"/>
      <c r="AY538" s="12"/>
    </row>
    <row r="539" spans="1:51" s="6" customFormat="1" x14ac:dyDescent="0.25">
      <c r="A539" s="228"/>
      <c r="K539" s="5"/>
      <c r="R539" s="5"/>
      <c r="Y539" s="5"/>
      <c r="AF539" s="5"/>
      <c r="AM539" s="5"/>
      <c r="AT539" s="5"/>
      <c r="AU539" s="5"/>
      <c r="AV539" s="97"/>
      <c r="AY539" s="12"/>
    </row>
    <row r="540" spans="1:51" s="6" customFormat="1" x14ac:dyDescent="0.25">
      <c r="A540" s="228"/>
      <c r="K540" s="5"/>
      <c r="R540" s="5"/>
      <c r="Y540" s="5"/>
      <c r="AF540" s="5"/>
      <c r="AM540" s="5"/>
      <c r="AT540" s="5"/>
      <c r="AU540" s="5"/>
      <c r="AV540" s="97"/>
      <c r="AY540" s="12"/>
    </row>
    <row r="541" spans="1:51" s="6" customFormat="1" x14ac:dyDescent="0.25">
      <c r="A541" s="228"/>
      <c r="K541" s="5"/>
      <c r="R541" s="5"/>
      <c r="Y541" s="5"/>
      <c r="AF541" s="5"/>
      <c r="AM541" s="5"/>
      <c r="AT541" s="5"/>
      <c r="AU541" s="5"/>
      <c r="AV541" s="97"/>
      <c r="AY541" s="12"/>
    </row>
    <row r="542" spans="1:51" s="6" customFormat="1" x14ac:dyDescent="0.25">
      <c r="A542" s="228"/>
      <c r="K542" s="5"/>
      <c r="R542" s="5"/>
      <c r="Y542" s="5"/>
      <c r="AF542" s="5"/>
      <c r="AM542" s="5"/>
      <c r="AT542" s="5"/>
      <c r="AU542" s="5"/>
      <c r="AV542" s="97"/>
      <c r="AY542" s="12"/>
    </row>
    <row r="543" spans="1:51" s="6" customFormat="1" x14ac:dyDescent="0.25">
      <c r="A543" s="228"/>
      <c r="K543" s="5"/>
      <c r="R543" s="5"/>
      <c r="Y543" s="5"/>
      <c r="AF543" s="5"/>
      <c r="AM543" s="5"/>
      <c r="AT543" s="5"/>
      <c r="AU543" s="5"/>
      <c r="AV543" s="97"/>
      <c r="AY543" s="12"/>
    </row>
    <row r="544" spans="1:51" s="6" customFormat="1" x14ac:dyDescent="0.25">
      <c r="A544" s="228"/>
      <c r="K544" s="5"/>
      <c r="R544" s="5"/>
      <c r="Y544" s="5"/>
      <c r="AF544" s="5"/>
      <c r="AM544" s="5"/>
      <c r="AT544" s="5"/>
      <c r="AU544" s="5"/>
      <c r="AV544" s="97"/>
      <c r="AY544" s="12"/>
    </row>
    <row r="545" spans="1:51" s="6" customFormat="1" x14ac:dyDescent="0.25">
      <c r="A545" s="228"/>
      <c r="K545" s="5"/>
      <c r="R545" s="5"/>
      <c r="Y545" s="5"/>
      <c r="AF545" s="5"/>
      <c r="AM545" s="5"/>
      <c r="AT545" s="5"/>
      <c r="AU545" s="5"/>
      <c r="AV545" s="97"/>
      <c r="AY545" s="12"/>
    </row>
    <row r="546" spans="1:51" s="6" customFormat="1" x14ac:dyDescent="0.25">
      <c r="A546" s="228"/>
      <c r="K546" s="5"/>
      <c r="R546" s="5"/>
      <c r="Y546" s="5"/>
      <c r="AF546" s="5"/>
      <c r="AM546" s="5"/>
      <c r="AT546" s="5"/>
      <c r="AU546" s="5"/>
      <c r="AV546" s="97"/>
      <c r="AY546" s="12"/>
    </row>
    <row r="547" spans="1:51" s="6" customFormat="1" x14ac:dyDescent="0.25">
      <c r="A547" s="228"/>
      <c r="K547" s="5"/>
      <c r="R547" s="5"/>
      <c r="Y547" s="5"/>
      <c r="AF547" s="5"/>
      <c r="AM547" s="5"/>
      <c r="AT547" s="5"/>
      <c r="AU547" s="5"/>
      <c r="AV547" s="97"/>
      <c r="AY547" s="12"/>
    </row>
    <row r="548" spans="1:51" s="6" customFormat="1" x14ac:dyDescent="0.25">
      <c r="A548" s="228"/>
      <c r="K548" s="5"/>
      <c r="R548" s="5"/>
      <c r="Y548" s="5"/>
      <c r="AF548" s="5"/>
      <c r="AM548" s="5"/>
      <c r="AT548" s="5"/>
      <c r="AU548" s="5"/>
      <c r="AV548" s="97"/>
      <c r="AY548" s="12"/>
    </row>
    <row r="549" spans="1:51" s="6" customFormat="1" x14ac:dyDescent="0.25">
      <c r="A549" s="228"/>
      <c r="K549" s="5"/>
      <c r="R549" s="5"/>
      <c r="Y549" s="5"/>
      <c r="AF549" s="5"/>
      <c r="AM549" s="5"/>
      <c r="AT549" s="5"/>
      <c r="AU549" s="5"/>
      <c r="AV549" s="97"/>
      <c r="AY549" s="12"/>
    </row>
    <row r="550" spans="1:51" s="6" customFormat="1" x14ac:dyDescent="0.25">
      <c r="A550" s="228"/>
      <c r="K550" s="5"/>
      <c r="R550" s="5"/>
      <c r="Y550" s="5"/>
      <c r="AF550" s="5"/>
      <c r="AM550" s="5"/>
      <c r="AT550" s="5"/>
      <c r="AU550" s="5"/>
      <c r="AV550" s="97"/>
      <c r="AY550" s="12"/>
    </row>
    <row r="551" spans="1:51" s="6" customFormat="1" x14ac:dyDescent="0.25">
      <c r="A551" s="228"/>
      <c r="K551" s="5"/>
      <c r="R551" s="5"/>
      <c r="Y551" s="5"/>
      <c r="AF551" s="5"/>
      <c r="AM551" s="5"/>
      <c r="AT551" s="5"/>
      <c r="AU551" s="5"/>
      <c r="AV551" s="97"/>
      <c r="AY551" s="12"/>
    </row>
    <row r="552" spans="1:51" s="6" customFormat="1" x14ac:dyDescent="0.25">
      <c r="A552" s="228"/>
      <c r="K552" s="5"/>
      <c r="R552" s="5"/>
      <c r="Y552" s="5"/>
      <c r="AF552" s="5"/>
      <c r="AM552" s="5"/>
      <c r="AT552" s="5"/>
      <c r="AU552" s="5"/>
      <c r="AV552" s="97"/>
      <c r="AY552" s="12"/>
    </row>
    <row r="553" spans="1:51" s="6" customFormat="1" x14ac:dyDescent="0.25">
      <c r="A553" s="228"/>
      <c r="K553" s="5"/>
      <c r="R553" s="5"/>
      <c r="Y553" s="5"/>
      <c r="AF553" s="5"/>
      <c r="AM553" s="5"/>
      <c r="AT553" s="5"/>
      <c r="AU553" s="5"/>
      <c r="AV553" s="97"/>
      <c r="AY553" s="12"/>
    </row>
    <row r="554" spans="1:51" s="6" customFormat="1" x14ac:dyDescent="0.25">
      <c r="A554" s="228"/>
      <c r="K554" s="5"/>
      <c r="R554" s="5"/>
      <c r="Y554" s="5"/>
      <c r="AF554" s="5"/>
      <c r="AM554" s="5"/>
      <c r="AT554" s="5"/>
      <c r="AU554" s="5"/>
      <c r="AV554" s="97"/>
      <c r="AY554" s="12"/>
    </row>
    <row r="555" spans="1:51" s="6" customFormat="1" x14ac:dyDescent="0.25">
      <c r="A555" s="228"/>
      <c r="K555" s="5"/>
      <c r="R555" s="5"/>
      <c r="Y555" s="5"/>
      <c r="AF555" s="5"/>
      <c r="AM555" s="5"/>
      <c r="AT555" s="5"/>
      <c r="AU555" s="5"/>
      <c r="AV555" s="97"/>
      <c r="AY555" s="12"/>
    </row>
    <row r="556" spans="1:51" s="6" customFormat="1" x14ac:dyDescent="0.25">
      <c r="A556" s="228"/>
      <c r="K556" s="5"/>
      <c r="R556" s="5"/>
      <c r="Y556" s="5"/>
      <c r="AF556" s="5"/>
      <c r="AM556" s="5"/>
      <c r="AT556" s="5"/>
      <c r="AU556" s="5"/>
      <c r="AV556" s="97"/>
      <c r="AY556" s="12"/>
    </row>
    <row r="557" spans="1:51" s="6" customFormat="1" x14ac:dyDescent="0.25">
      <c r="A557" s="228"/>
      <c r="K557" s="5"/>
      <c r="R557" s="5"/>
      <c r="Y557" s="5"/>
      <c r="AF557" s="5"/>
      <c r="AM557" s="5"/>
      <c r="AT557" s="5"/>
      <c r="AU557" s="5"/>
      <c r="AV557" s="97"/>
      <c r="AY557" s="12"/>
    </row>
    <row r="558" spans="1:51" s="6" customFormat="1" x14ac:dyDescent="0.25">
      <c r="A558" s="228"/>
      <c r="K558" s="5"/>
      <c r="R558" s="5"/>
      <c r="Y558" s="5"/>
      <c r="AF558" s="5"/>
      <c r="AM558" s="5"/>
      <c r="AT558" s="5"/>
      <c r="AU558" s="5"/>
      <c r="AV558" s="97"/>
      <c r="AY558" s="12"/>
    </row>
    <row r="559" spans="1:51" s="6" customFormat="1" x14ac:dyDescent="0.25">
      <c r="A559" s="228"/>
      <c r="K559" s="5"/>
      <c r="R559" s="5"/>
      <c r="Y559" s="5"/>
      <c r="AF559" s="5"/>
      <c r="AM559" s="5"/>
      <c r="AT559" s="5"/>
      <c r="AU559" s="5"/>
      <c r="AV559" s="97"/>
      <c r="AY559" s="12"/>
    </row>
    <row r="560" spans="1:51" s="6" customFormat="1" x14ac:dyDescent="0.25">
      <c r="A560" s="228"/>
      <c r="K560" s="5"/>
      <c r="R560" s="5"/>
      <c r="Y560" s="5"/>
      <c r="AF560" s="5"/>
      <c r="AM560" s="5"/>
      <c r="AT560" s="5"/>
      <c r="AU560" s="5"/>
      <c r="AV560" s="97"/>
      <c r="AY560" s="12"/>
    </row>
    <row r="561" spans="1:51" s="6" customFormat="1" x14ac:dyDescent="0.25">
      <c r="A561" s="228"/>
      <c r="K561" s="5"/>
      <c r="R561" s="5"/>
      <c r="Y561" s="5"/>
      <c r="AF561" s="5"/>
      <c r="AM561" s="5"/>
      <c r="AT561" s="5"/>
      <c r="AU561" s="5"/>
      <c r="AV561" s="97"/>
      <c r="AY561" s="12"/>
    </row>
    <row r="562" spans="1:51" s="6" customFormat="1" x14ac:dyDescent="0.25">
      <c r="A562" s="228"/>
      <c r="K562" s="5"/>
      <c r="R562" s="5"/>
      <c r="Y562" s="5"/>
      <c r="AF562" s="5"/>
      <c r="AM562" s="5"/>
      <c r="AT562" s="5"/>
      <c r="AU562" s="5"/>
      <c r="AV562" s="97"/>
      <c r="AY562" s="12"/>
    </row>
    <row r="563" spans="1:51" s="6" customFormat="1" x14ac:dyDescent="0.25">
      <c r="A563" s="228"/>
      <c r="K563" s="5"/>
      <c r="R563" s="5"/>
      <c r="Y563" s="5"/>
      <c r="AF563" s="5"/>
      <c r="AM563" s="5"/>
      <c r="AT563" s="5"/>
      <c r="AU563" s="5"/>
      <c r="AV563" s="97"/>
      <c r="AY563" s="12"/>
    </row>
    <row r="564" spans="1:51" s="6" customFormat="1" x14ac:dyDescent="0.25">
      <c r="A564" s="228"/>
      <c r="K564" s="5"/>
      <c r="R564" s="5"/>
      <c r="Y564" s="5"/>
      <c r="AF564" s="5"/>
      <c r="AM564" s="5"/>
      <c r="AT564" s="5"/>
      <c r="AU564" s="5"/>
      <c r="AV564" s="97"/>
      <c r="AY564" s="12"/>
    </row>
    <row r="565" spans="1:51" s="6" customFormat="1" x14ac:dyDescent="0.25">
      <c r="A565" s="228"/>
      <c r="K565" s="5"/>
      <c r="R565" s="5"/>
      <c r="Y565" s="5"/>
      <c r="AF565" s="5"/>
      <c r="AM565" s="5"/>
      <c r="AT565" s="5"/>
      <c r="AU565" s="5"/>
      <c r="AV565" s="97"/>
      <c r="AY565" s="12"/>
    </row>
    <row r="566" spans="1:51" s="6" customFormat="1" x14ac:dyDescent="0.25">
      <c r="A566" s="228"/>
      <c r="K566" s="5"/>
      <c r="R566" s="5"/>
      <c r="Y566" s="5"/>
      <c r="AF566" s="5"/>
      <c r="AM566" s="5"/>
      <c r="AT566" s="5"/>
      <c r="AU566" s="5"/>
      <c r="AV566" s="97"/>
      <c r="AY566" s="12"/>
    </row>
    <row r="567" spans="1:51" s="6" customFormat="1" x14ac:dyDescent="0.25">
      <c r="A567" s="228"/>
      <c r="K567" s="5"/>
      <c r="R567" s="5"/>
      <c r="Y567" s="5"/>
      <c r="AF567" s="5"/>
      <c r="AM567" s="5"/>
      <c r="AT567" s="5"/>
      <c r="AU567" s="5"/>
      <c r="AV567" s="97"/>
      <c r="AY567" s="12"/>
    </row>
    <row r="568" spans="1:51" s="6" customFormat="1" x14ac:dyDescent="0.25">
      <c r="A568" s="228"/>
      <c r="K568" s="5"/>
      <c r="R568" s="5"/>
      <c r="Y568" s="5"/>
      <c r="AF568" s="5"/>
      <c r="AM568" s="5"/>
      <c r="AT568" s="5"/>
      <c r="AU568" s="5"/>
      <c r="AV568" s="97"/>
      <c r="AY568" s="12"/>
    </row>
    <row r="569" spans="1:51" s="6" customFormat="1" x14ac:dyDescent="0.25">
      <c r="A569" s="228"/>
      <c r="K569" s="5"/>
      <c r="R569" s="5"/>
      <c r="Y569" s="5"/>
      <c r="AF569" s="5"/>
      <c r="AM569" s="5"/>
      <c r="AT569" s="5"/>
      <c r="AU569" s="5"/>
      <c r="AV569" s="97"/>
      <c r="AY569" s="12"/>
    </row>
    <row r="570" spans="1:51" s="6" customFormat="1" x14ac:dyDescent="0.25">
      <c r="A570" s="228"/>
      <c r="K570" s="5"/>
      <c r="R570" s="5"/>
      <c r="Y570" s="5"/>
      <c r="AF570" s="5"/>
      <c r="AM570" s="5"/>
      <c r="AT570" s="5"/>
      <c r="AU570" s="5"/>
      <c r="AV570" s="97"/>
      <c r="AY570" s="12"/>
    </row>
    <row r="571" spans="1:51" s="6" customFormat="1" x14ac:dyDescent="0.25">
      <c r="A571" s="228"/>
      <c r="K571" s="5"/>
      <c r="R571" s="5"/>
      <c r="Y571" s="5"/>
      <c r="AF571" s="5"/>
      <c r="AM571" s="5"/>
      <c r="AT571" s="5"/>
      <c r="AU571" s="5"/>
      <c r="AV571" s="97"/>
      <c r="AY571" s="12"/>
    </row>
    <row r="572" spans="1:51" s="6" customFormat="1" x14ac:dyDescent="0.25">
      <c r="A572" s="228"/>
      <c r="K572" s="5"/>
      <c r="R572" s="5"/>
      <c r="Y572" s="5"/>
      <c r="AF572" s="5"/>
      <c r="AM572" s="5"/>
      <c r="AT572" s="5"/>
      <c r="AU572" s="5"/>
      <c r="AV572" s="97"/>
      <c r="AY572" s="12"/>
    </row>
    <row r="573" spans="1:51" s="6" customFormat="1" x14ac:dyDescent="0.25">
      <c r="A573" s="228"/>
      <c r="K573" s="5"/>
      <c r="R573" s="5"/>
      <c r="Y573" s="5"/>
      <c r="AF573" s="5"/>
      <c r="AM573" s="5"/>
      <c r="AT573" s="5"/>
      <c r="AU573" s="5"/>
      <c r="AV573" s="97"/>
      <c r="AY573" s="12"/>
    </row>
    <row r="574" spans="1:51" s="6" customFormat="1" x14ac:dyDescent="0.25">
      <c r="A574" s="228"/>
      <c r="K574" s="5"/>
      <c r="R574" s="5"/>
      <c r="Y574" s="5"/>
      <c r="AF574" s="5"/>
      <c r="AM574" s="5"/>
      <c r="AT574" s="5"/>
      <c r="AU574" s="5"/>
      <c r="AV574" s="97"/>
      <c r="AY574" s="12"/>
    </row>
    <row r="575" spans="1:51" s="6" customFormat="1" x14ac:dyDescent="0.25">
      <c r="A575" s="228"/>
      <c r="K575" s="5"/>
      <c r="R575" s="5"/>
      <c r="Y575" s="5"/>
      <c r="AF575" s="5"/>
      <c r="AM575" s="5"/>
      <c r="AT575" s="5"/>
      <c r="AU575" s="5"/>
      <c r="AV575" s="97"/>
      <c r="AY575" s="12"/>
    </row>
    <row r="576" spans="1:51" s="6" customFormat="1" x14ac:dyDescent="0.25">
      <c r="A576" s="228"/>
      <c r="K576" s="5"/>
      <c r="R576" s="5"/>
      <c r="Y576" s="5"/>
      <c r="AF576" s="5"/>
      <c r="AM576" s="5"/>
      <c r="AT576" s="5"/>
      <c r="AU576" s="5"/>
      <c r="AV576" s="97"/>
      <c r="AY576" s="12"/>
    </row>
    <row r="577" spans="1:51" s="6" customFormat="1" x14ac:dyDescent="0.25">
      <c r="A577" s="228"/>
      <c r="K577" s="5"/>
      <c r="R577" s="5"/>
      <c r="Y577" s="5"/>
      <c r="AF577" s="5"/>
      <c r="AM577" s="5"/>
      <c r="AT577" s="5"/>
      <c r="AU577" s="5"/>
      <c r="AV577" s="97"/>
      <c r="AY577" s="12"/>
    </row>
    <row r="578" spans="1:51" s="6" customFormat="1" x14ac:dyDescent="0.25">
      <c r="A578" s="228"/>
      <c r="K578" s="5"/>
      <c r="R578" s="5"/>
      <c r="Y578" s="5"/>
      <c r="AF578" s="5"/>
      <c r="AM578" s="5"/>
      <c r="AT578" s="5"/>
      <c r="AU578" s="5"/>
      <c r="AV578" s="97"/>
      <c r="AY578" s="12"/>
    </row>
    <row r="579" spans="1:51" s="6" customFormat="1" x14ac:dyDescent="0.25">
      <c r="A579" s="228"/>
      <c r="K579" s="5"/>
      <c r="R579" s="5"/>
      <c r="Y579" s="5"/>
      <c r="AF579" s="5"/>
      <c r="AM579" s="5"/>
      <c r="AT579" s="5"/>
      <c r="AU579" s="5"/>
      <c r="AV579" s="97"/>
      <c r="AY579" s="12"/>
    </row>
    <row r="580" spans="1:51" s="6" customFormat="1" x14ac:dyDescent="0.25">
      <c r="A580" s="228"/>
      <c r="K580" s="5"/>
      <c r="R580" s="5"/>
      <c r="Y580" s="5"/>
      <c r="AF580" s="5"/>
      <c r="AM580" s="5"/>
      <c r="AT580" s="5"/>
      <c r="AU580" s="5"/>
      <c r="AV580" s="97"/>
      <c r="AY580" s="12"/>
    </row>
    <row r="581" spans="1:51" s="6" customFormat="1" x14ac:dyDescent="0.25">
      <c r="A581" s="228"/>
      <c r="K581" s="5"/>
      <c r="R581" s="5"/>
      <c r="Y581" s="5"/>
      <c r="AF581" s="5"/>
      <c r="AM581" s="5"/>
      <c r="AT581" s="5"/>
      <c r="AU581" s="5"/>
      <c r="AV581" s="97"/>
      <c r="AY581" s="12"/>
    </row>
    <row r="582" spans="1:51" s="6" customFormat="1" x14ac:dyDescent="0.25">
      <c r="A582" s="228"/>
      <c r="K582" s="5"/>
      <c r="R582" s="5"/>
      <c r="Y582" s="5"/>
      <c r="AF582" s="5"/>
      <c r="AM582" s="5"/>
      <c r="AT582" s="5"/>
      <c r="AU582" s="5"/>
      <c r="AV582" s="97"/>
      <c r="AY582" s="12"/>
    </row>
    <row r="583" spans="1:51" s="6" customFormat="1" x14ac:dyDescent="0.25">
      <c r="A583" s="228"/>
      <c r="K583" s="5"/>
      <c r="R583" s="5"/>
      <c r="Y583" s="5"/>
      <c r="AF583" s="5"/>
      <c r="AM583" s="5"/>
      <c r="AT583" s="5"/>
      <c r="AU583" s="5"/>
      <c r="AV583" s="97"/>
      <c r="AY583" s="12"/>
    </row>
    <row r="584" spans="1:51" s="6" customFormat="1" x14ac:dyDescent="0.25">
      <c r="A584" s="228"/>
      <c r="K584" s="5"/>
      <c r="R584" s="5"/>
      <c r="Y584" s="5"/>
      <c r="AF584" s="5"/>
      <c r="AM584" s="5"/>
      <c r="AT584" s="5"/>
      <c r="AU584" s="5"/>
      <c r="AV584" s="97"/>
      <c r="AY584" s="12"/>
    </row>
    <row r="585" spans="1:51" s="6" customFormat="1" x14ac:dyDescent="0.25">
      <c r="A585" s="228"/>
      <c r="K585" s="5"/>
      <c r="R585" s="5"/>
      <c r="Y585" s="5"/>
      <c r="AF585" s="5"/>
      <c r="AM585" s="5"/>
      <c r="AT585" s="5"/>
      <c r="AU585" s="5"/>
      <c r="AV585" s="97"/>
      <c r="AY585" s="12"/>
    </row>
    <row r="586" spans="1:51" s="6" customFormat="1" x14ac:dyDescent="0.25">
      <c r="A586" s="228"/>
      <c r="K586" s="5"/>
      <c r="R586" s="5"/>
      <c r="Y586" s="5"/>
      <c r="AF586" s="5"/>
      <c r="AM586" s="5"/>
      <c r="AT586" s="5"/>
      <c r="AU586" s="5"/>
      <c r="AV586" s="97"/>
      <c r="AY586" s="12"/>
    </row>
    <row r="587" spans="1:51" s="6" customFormat="1" x14ac:dyDescent="0.25">
      <c r="A587" s="228"/>
      <c r="K587" s="5"/>
      <c r="R587" s="5"/>
      <c r="Y587" s="5"/>
      <c r="AF587" s="5"/>
      <c r="AM587" s="5"/>
      <c r="AT587" s="5"/>
      <c r="AU587" s="5"/>
      <c r="AV587" s="97"/>
      <c r="AY587" s="12"/>
    </row>
    <row r="588" spans="1:51" s="6" customFormat="1" x14ac:dyDescent="0.25">
      <c r="A588" s="228"/>
      <c r="K588" s="5"/>
      <c r="R588" s="5"/>
      <c r="Y588" s="5"/>
      <c r="AF588" s="5"/>
      <c r="AM588" s="5"/>
      <c r="AT588" s="5"/>
      <c r="AU588" s="5"/>
      <c r="AV588" s="97"/>
      <c r="AY588" s="12"/>
    </row>
    <row r="589" spans="1:51" s="6" customFormat="1" x14ac:dyDescent="0.25">
      <c r="A589" s="228"/>
      <c r="K589" s="5"/>
      <c r="R589" s="5"/>
      <c r="Y589" s="5"/>
      <c r="AF589" s="5"/>
      <c r="AM589" s="5"/>
      <c r="AT589" s="5"/>
      <c r="AU589" s="5"/>
      <c r="AV589" s="97"/>
      <c r="AY589" s="12"/>
    </row>
    <row r="590" spans="1:51" s="6" customFormat="1" x14ac:dyDescent="0.25">
      <c r="A590" s="228"/>
      <c r="K590" s="5"/>
      <c r="R590" s="5"/>
      <c r="Y590" s="5"/>
      <c r="AF590" s="5"/>
      <c r="AM590" s="5"/>
      <c r="AT590" s="5"/>
      <c r="AU590" s="5"/>
      <c r="AV590" s="97"/>
      <c r="AY590" s="12"/>
    </row>
    <row r="591" spans="1:51" s="6" customFormat="1" x14ac:dyDescent="0.25">
      <c r="A591" s="228"/>
      <c r="K591" s="5"/>
      <c r="R591" s="5"/>
      <c r="Y591" s="5"/>
      <c r="AF591" s="5"/>
      <c r="AM591" s="5"/>
      <c r="AT591" s="5"/>
      <c r="AU591" s="5"/>
      <c r="AV591" s="97"/>
      <c r="AY591" s="12"/>
    </row>
    <row r="592" spans="1:51" s="6" customFormat="1" x14ac:dyDescent="0.25">
      <c r="A592" s="228"/>
      <c r="K592" s="5"/>
      <c r="R592" s="5"/>
      <c r="Y592" s="5"/>
      <c r="AF592" s="5"/>
      <c r="AM592" s="5"/>
      <c r="AT592" s="5"/>
      <c r="AU592" s="5"/>
      <c r="AV592" s="97"/>
      <c r="AY592" s="12"/>
    </row>
    <row r="593" spans="1:51" s="6" customFormat="1" x14ac:dyDescent="0.25">
      <c r="A593" s="228"/>
      <c r="K593" s="5"/>
      <c r="R593" s="5"/>
      <c r="Y593" s="5"/>
      <c r="AF593" s="5"/>
      <c r="AM593" s="5"/>
      <c r="AT593" s="5"/>
      <c r="AU593" s="5"/>
      <c r="AV593" s="97"/>
      <c r="AY593" s="12"/>
    </row>
    <row r="594" spans="1:51" s="6" customFormat="1" x14ac:dyDescent="0.25">
      <c r="A594" s="228"/>
      <c r="K594" s="5"/>
      <c r="R594" s="5"/>
      <c r="Y594" s="5"/>
      <c r="AF594" s="5"/>
      <c r="AM594" s="5"/>
      <c r="AT594" s="5"/>
      <c r="AU594" s="5"/>
      <c r="AV594" s="97"/>
      <c r="AY594" s="12"/>
    </row>
    <row r="595" spans="1:51" s="6" customFormat="1" x14ac:dyDescent="0.25">
      <c r="A595" s="228"/>
      <c r="K595" s="5"/>
      <c r="R595" s="5"/>
      <c r="Y595" s="5"/>
      <c r="AF595" s="5"/>
      <c r="AM595" s="5"/>
      <c r="AT595" s="5"/>
      <c r="AU595" s="5"/>
      <c r="AV595" s="97"/>
      <c r="AY595" s="12"/>
    </row>
    <row r="596" spans="1:51" s="6" customFormat="1" x14ac:dyDescent="0.25">
      <c r="A596" s="228"/>
      <c r="K596" s="5"/>
      <c r="R596" s="5"/>
      <c r="Y596" s="5"/>
      <c r="AF596" s="5"/>
      <c r="AM596" s="5"/>
      <c r="AT596" s="5"/>
      <c r="AU596" s="5"/>
      <c r="AV596" s="97"/>
      <c r="AY596" s="12"/>
    </row>
    <row r="597" spans="1:51" s="6" customFormat="1" x14ac:dyDescent="0.25">
      <c r="A597" s="228"/>
      <c r="K597" s="5"/>
      <c r="R597" s="5"/>
      <c r="Y597" s="5"/>
      <c r="AF597" s="5"/>
      <c r="AM597" s="5"/>
      <c r="AT597" s="5"/>
      <c r="AU597" s="5"/>
      <c r="AV597" s="97"/>
      <c r="AY597" s="12"/>
    </row>
    <row r="598" spans="1:51" s="6" customFormat="1" x14ac:dyDescent="0.25">
      <c r="A598" s="228"/>
      <c r="K598" s="5"/>
      <c r="R598" s="5"/>
      <c r="Y598" s="5"/>
      <c r="AF598" s="5"/>
      <c r="AM598" s="5"/>
      <c r="AT598" s="5"/>
      <c r="AU598" s="5"/>
      <c r="AV598" s="97"/>
      <c r="AY598" s="12"/>
    </row>
    <row r="599" spans="1:51" s="6" customFormat="1" x14ac:dyDescent="0.25">
      <c r="A599" s="228"/>
      <c r="K599" s="5"/>
      <c r="R599" s="5"/>
      <c r="Y599" s="5"/>
      <c r="AF599" s="5"/>
      <c r="AM599" s="5"/>
      <c r="AT599" s="5"/>
      <c r="AU599" s="5"/>
      <c r="AV599" s="97"/>
      <c r="AY599" s="12"/>
    </row>
    <row r="600" spans="1:51" s="6" customFormat="1" x14ac:dyDescent="0.25">
      <c r="A600" s="228"/>
      <c r="K600" s="5"/>
      <c r="R600" s="5"/>
      <c r="Y600" s="5"/>
      <c r="AF600" s="5"/>
      <c r="AM600" s="5"/>
      <c r="AT600" s="5"/>
      <c r="AU600" s="5"/>
      <c r="AV600" s="97"/>
      <c r="AY600" s="12"/>
    </row>
    <row r="601" spans="1:51" s="6" customFormat="1" x14ac:dyDescent="0.25">
      <c r="A601" s="228"/>
      <c r="K601" s="5"/>
      <c r="R601" s="5"/>
      <c r="Y601" s="5"/>
      <c r="AF601" s="5"/>
      <c r="AM601" s="5"/>
      <c r="AT601" s="5"/>
      <c r="AU601" s="5"/>
      <c r="AV601" s="97"/>
      <c r="AY601" s="12"/>
    </row>
    <row r="602" spans="1:51" s="6" customFormat="1" x14ac:dyDescent="0.25">
      <c r="A602" s="228"/>
      <c r="K602" s="5"/>
      <c r="R602" s="5"/>
      <c r="Y602" s="5"/>
      <c r="AF602" s="5"/>
      <c r="AM602" s="5"/>
      <c r="AT602" s="5"/>
      <c r="AU602" s="5"/>
      <c r="AV602" s="97"/>
      <c r="AY602" s="12"/>
    </row>
    <row r="603" spans="1:51" s="6" customFormat="1" x14ac:dyDescent="0.25">
      <c r="A603" s="228"/>
      <c r="K603" s="5"/>
      <c r="R603" s="5"/>
      <c r="Y603" s="5"/>
      <c r="AF603" s="5"/>
      <c r="AM603" s="5"/>
      <c r="AT603" s="5"/>
      <c r="AU603" s="5"/>
      <c r="AV603" s="97"/>
      <c r="AY603" s="12"/>
    </row>
    <row r="604" spans="1:51" s="6" customFormat="1" x14ac:dyDescent="0.25">
      <c r="A604" s="228"/>
      <c r="K604" s="5"/>
      <c r="R604" s="5"/>
      <c r="Y604" s="5"/>
      <c r="AF604" s="5"/>
      <c r="AM604" s="5"/>
      <c r="AT604" s="5"/>
      <c r="AU604" s="5"/>
      <c r="AV604" s="97"/>
      <c r="AY604" s="12"/>
    </row>
    <row r="605" spans="1:51" s="6" customFormat="1" x14ac:dyDescent="0.25">
      <c r="A605" s="228"/>
      <c r="K605" s="5"/>
      <c r="R605" s="5"/>
      <c r="Y605" s="5"/>
      <c r="AF605" s="5"/>
      <c r="AM605" s="5"/>
      <c r="AT605" s="5"/>
      <c r="AU605" s="5"/>
      <c r="AV605" s="97"/>
      <c r="AY605" s="12"/>
    </row>
    <row r="606" spans="1:51" s="6" customFormat="1" x14ac:dyDescent="0.25">
      <c r="A606" s="228"/>
      <c r="K606" s="5"/>
      <c r="R606" s="5"/>
      <c r="Y606" s="5"/>
      <c r="AF606" s="5"/>
      <c r="AM606" s="5"/>
      <c r="AT606" s="5"/>
      <c r="AU606" s="5"/>
      <c r="AV606" s="97"/>
      <c r="AY606" s="12"/>
    </row>
    <row r="607" spans="1:51" s="6" customFormat="1" x14ac:dyDescent="0.25">
      <c r="A607" s="228"/>
      <c r="K607" s="5"/>
      <c r="R607" s="5"/>
      <c r="Y607" s="5"/>
      <c r="AF607" s="5"/>
      <c r="AM607" s="5"/>
      <c r="AT607" s="5"/>
      <c r="AU607" s="5"/>
      <c r="AV607" s="97"/>
      <c r="AY607" s="12"/>
    </row>
    <row r="608" spans="1:51" s="6" customFormat="1" x14ac:dyDescent="0.25">
      <c r="A608" s="228"/>
      <c r="K608" s="5"/>
      <c r="R608" s="5"/>
      <c r="Y608" s="5"/>
      <c r="AF608" s="5"/>
      <c r="AM608" s="5"/>
      <c r="AT608" s="5"/>
      <c r="AU608" s="5"/>
      <c r="AV608" s="97"/>
      <c r="AY608" s="12"/>
    </row>
    <row r="609" spans="1:51" s="6" customFormat="1" x14ac:dyDescent="0.25">
      <c r="A609" s="228"/>
      <c r="K609" s="5"/>
      <c r="R609" s="5"/>
      <c r="Y609" s="5"/>
      <c r="AF609" s="5"/>
      <c r="AM609" s="5"/>
      <c r="AT609" s="5"/>
      <c r="AU609" s="5"/>
      <c r="AV609" s="97"/>
      <c r="AY609" s="12"/>
    </row>
    <row r="610" spans="1:51" s="6" customFormat="1" x14ac:dyDescent="0.25">
      <c r="A610" s="228"/>
      <c r="K610" s="5"/>
      <c r="R610" s="5"/>
      <c r="Y610" s="5"/>
      <c r="AF610" s="5"/>
      <c r="AM610" s="5"/>
      <c r="AT610" s="5"/>
      <c r="AU610" s="5"/>
      <c r="AV610" s="97"/>
      <c r="AY610" s="12"/>
    </row>
    <row r="611" spans="1:51" s="6" customFormat="1" x14ac:dyDescent="0.25">
      <c r="A611" s="228"/>
      <c r="K611" s="5"/>
      <c r="R611" s="5"/>
      <c r="Y611" s="5"/>
      <c r="AF611" s="5"/>
      <c r="AM611" s="5"/>
      <c r="AT611" s="5"/>
      <c r="AU611" s="5"/>
      <c r="AV611" s="97"/>
      <c r="AY611" s="12"/>
    </row>
    <row r="612" spans="1:51" s="6" customFormat="1" x14ac:dyDescent="0.25">
      <c r="A612" s="228"/>
      <c r="K612" s="5"/>
      <c r="R612" s="5"/>
      <c r="Y612" s="5"/>
      <c r="AF612" s="5"/>
      <c r="AM612" s="5"/>
      <c r="AT612" s="5"/>
      <c r="AU612" s="5"/>
      <c r="AV612" s="97"/>
      <c r="AY612" s="12"/>
    </row>
    <row r="613" spans="1:51" s="6" customFormat="1" x14ac:dyDescent="0.25">
      <c r="A613" s="228"/>
      <c r="K613" s="5"/>
      <c r="R613" s="5"/>
      <c r="Y613" s="5"/>
      <c r="AF613" s="5"/>
      <c r="AM613" s="5"/>
      <c r="AT613" s="5"/>
      <c r="AU613" s="5"/>
      <c r="AV613" s="97"/>
      <c r="AY613" s="12"/>
    </row>
    <row r="614" spans="1:51" s="6" customFormat="1" x14ac:dyDescent="0.25">
      <c r="A614" s="228"/>
      <c r="K614" s="5"/>
      <c r="R614" s="5"/>
      <c r="Y614" s="5"/>
      <c r="AF614" s="5"/>
      <c r="AM614" s="5"/>
      <c r="AT614" s="5"/>
      <c r="AU614" s="5"/>
      <c r="AV614" s="97"/>
      <c r="AY614" s="12"/>
    </row>
    <row r="615" spans="1:51" s="6" customFormat="1" x14ac:dyDescent="0.25">
      <c r="A615" s="228"/>
      <c r="K615" s="5"/>
      <c r="R615" s="5"/>
      <c r="Y615" s="5"/>
      <c r="AF615" s="5"/>
      <c r="AM615" s="5"/>
      <c r="AT615" s="5"/>
      <c r="AU615" s="5"/>
      <c r="AV615" s="97"/>
      <c r="AY615" s="12"/>
    </row>
    <row r="616" spans="1:51" s="6" customFormat="1" x14ac:dyDescent="0.25">
      <c r="A616" s="228"/>
      <c r="K616" s="5"/>
      <c r="R616" s="5"/>
      <c r="Y616" s="5"/>
      <c r="AF616" s="5"/>
      <c r="AM616" s="5"/>
      <c r="AT616" s="5"/>
      <c r="AU616" s="5"/>
      <c r="AV616" s="97"/>
      <c r="AY616" s="12"/>
    </row>
    <row r="617" spans="1:51" s="6" customFormat="1" x14ac:dyDescent="0.25">
      <c r="A617" s="228"/>
      <c r="K617" s="5"/>
      <c r="R617" s="5"/>
      <c r="Y617" s="5"/>
      <c r="AF617" s="5"/>
      <c r="AM617" s="5"/>
      <c r="AT617" s="5"/>
      <c r="AU617" s="5"/>
      <c r="AV617" s="97"/>
      <c r="AY617" s="12"/>
    </row>
    <row r="618" spans="1:51" s="6" customFormat="1" x14ac:dyDescent="0.25">
      <c r="A618" s="228"/>
      <c r="K618" s="5"/>
      <c r="R618" s="5"/>
      <c r="Y618" s="5"/>
      <c r="AF618" s="5"/>
      <c r="AM618" s="5"/>
      <c r="AT618" s="5"/>
      <c r="AU618" s="5"/>
      <c r="AV618" s="97"/>
      <c r="AY618" s="12"/>
    </row>
    <row r="619" spans="1:51" s="6" customFormat="1" x14ac:dyDescent="0.25">
      <c r="A619" s="228"/>
      <c r="K619" s="5"/>
      <c r="R619" s="5"/>
      <c r="Y619" s="5"/>
      <c r="AF619" s="5"/>
      <c r="AM619" s="5"/>
      <c r="AT619" s="5"/>
      <c r="AU619" s="5"/>
      <c r="AV619" s="97"/>
      <c r="AY619" s="12"/>
    </row>
    <row r="620" spans="1:51" s="6" customFormat="1" x14ac:dyDescent="0.25">
      <c r="A620" s="228"/>
      <c r="K620" s="5"/>
      <c r="R620" s="5"/>
      <c r="Y620" s="5"/>
      <c r="AF620" s="5"/>
      <c r="AM620" s="5"/>
      <c r="AT620" s="5"/>
      <c r="AU620" s="5"/>
      <c r="AV620" s="97"/>
      <c r="AY620" s="12"/>
    </row>
    <row r="621" spans="1:51" s="6" customFormat="1" x14ac:dyDescent="0.25">
      <c r="A621" s="228"/>
      <c r="K621" s="5"/>
      <c r="R621" s="5"/>
      <c r="Y621" s="5"/>
      <c r="AF621" s="5"/>
      <c r="AM621" s="5"/>
      <c r="AT621" s="5"/>
      <c r="AU621" s="5"/>
      <c r="AV621" s="97"/>
      <c r="AY621" s="12"/>
    </row>
    <row r="622" spans="1:51" s="6" customFormat="1" x14ac:dyDescent="0.25">
      <c r="A622" s="228"/>
      <c r="K622" s="5"/>
      <c r="R622" s="5"/>
      <c r="Y622" s="5"/>
      <c r="AF622" s="5"/>
      <c r="AM622" s="5"/>
      <c r="AT622" s="5"/>
      <c r="AU622" s="5"/>
      <c r="AV622" s="97"/>
      <c r="AY622" s="12"/>
    </row>
    <row r="623" spans="1:51" s="6" customFormat="1" x14ac:dyDescent="0.25">
      <c r="A623" s="228"/>
      <c r="K623" s="5"/>
      <c r="R623" s="5"/>
      <c r="Y623" s="5"/>
      <c r="AF623" s="5"/>
      <c r="AM623" s="5"/>
      <c r="AT623" s="5"/>
      <c r="AU623" s="5"/>
      <c r="AV623" s="97"/>
      <c r="AY623" s="12"/>
    </row>
    <row r="624" spans="1:51" s="6" customFormat="1" x14ac:dyDescent="0.25">
      <c r="A624" s="228"/>
      <c r="K624" s="5"/>
      <c r="R624" s="5"/>
      <c r="Y624" s="5"/>
      <c r="AF624" s="5"/>
      <c r="AM624" s="5"/>
      <c r="AT624" s="5"/>
      <c r="AU624" s="5"/>
      <c r="AV624" s="97"/>
      <c r="AY624" s="12"/>
    </row>
    <row r="625" spans="1:51" s="6" customFormat="1" x14ac:dyDescent="0.25">
      <c r="A625" s="228"/>
      <c r="K625" s="5"/>
      <c r="R625" s="5"/>
      <c r="Y625" s="5"/>
      <c r="AF625" s="5"/>
      <c r="AM625" s="5"/>
      <c r="AT625" s="5"/>
      <c r="AU625" s="5"/>
      <c r="AV625" s="97"/>
      <c r="AY625" s="12"/>
    </row>
    <row r="626" spans="1:51" s="6" customFormat="1" x14ac:dyDescent="0.25">
      <c r="A626" s="228"/>
      <c r="K626" s="5"/>
      <c r="R626" s="5"/>
      <c r="Y626" s="5"/>
      <c r="AF626" s="5"/>
      <c r="AM626" s="5"/>
      <c r="AT626" s="5"/>
      <c r="AU626" s="5"/>
      <c r="AV626" s="97"/>
      <c r="AY626" s="12"/>
    </row>
    <row r="627" spans="1:51" s="6" customFormat="1" x14ac:dyDescent="0.25">
      <c r="A627" s="228"/>
      <c r="K627" s="5"/>
      <c r="R627" s="5"/>
      <c r="Y627" s="5"/>
      <c r="AF627" s="5"/>
      <c r="AM627" s="5"/>
      <c r="AT627" s="5"/>
      <c r="AU627" s="5"/>
      <c r="AV627" s="97"/>
      <c r="AY627" s="12"/>
    </row>
    <row r="628" spans="1:51" s="6" customFormat="1" x14ac:dyDescent="0.25">
      <c r="A628" s="228"/>
      <c r="K628" s="5"/>
      <c r="R628" s="5"/>
      <c r="Y628" s="5"/>
      <c r="AF628" s="5"/>
      <c r="AM628" s="5"/>
      <c r="AT628" s="5"/>
      <c r="AU628" s="5"/>
      <c r="AV628" s="97"/>
      <c r="AY628" s="12"/>
    </row>
    <row r="629" spans="1:51" s="6" customFormat="1" x14ac:dyDescent="0.25">
      <c r="A629" s="228"/>
      <c r="K629" s="5"/>
      <c r="R629" s="5"/>
      <c r="Y629" s="5"/>
      <c r="AF629" s="5"/>
      <c r="AM629" s="5"/>
      <c r="AT629" s="5"/>
      <c r="AU629" s="5"/>
      <c r="AV629" s="97"/>
      <c r="AY629" s="12"/>
    </row>
    <row r="630" spans="1:51" s="6" customFormat="1" x14ac:dyDescent="0.25">
      <c r="A630" s="228"/>
      <c r="K630" s="5"/>
      <c r="R630" s="5"/>
      <c r="Y630" s="5"/>
      <c r="AF630" s="5"/>
      <c r="AM630" s="5"/>
      <c r="AT630" s="5"/>
      <c r="AU630" s="5"/>
      <c r="AV630" s="97"/>
      <c r="AY630" s="12"/>
    </row>
    <row r="631" spans="1:51" s="6" customFormat="1" x14ac:dyDescent="0.25">
      <c r="A631" s="228"/>
      <c r="K631" s="5"/>
      <c r="R631" s="5"/>
      <c r="Y631" s="5"/>
      <c r="AF631" s="5"/>
      <c r="AM631" s="5"/>
      <c r="AT631" s="5"/>
      <c r="AU631" s="5"/>
      <c r="AV631" s="97"/>
      <c r="AY631" s="12"/>
    </row>
    <row r="632" spans="1:51" s="6" customFormat="1" x14ac:dyDescent="0.25">
      <c r="A632" s="228"/>
      <c r="K632" s="5"/>
      <c r="R632" s="5"/>
      <c r="Y632" s="5"/>
      <c r="AF632" s="5"/>
      <c r="AM632" s="5"/>
      <c r="AT632" s="5"/>
      <c r="AU632" s="5"/>
      <c r="AV632" s="97"/>
      <c r="AY632" s="12"/>
    </row>
    <row r="633" spans="1:51" s="6" customFormat="1" x14ac:dyDescent="0.25">
      <c r="A633" s="228"/>
      <c r="K633" s="5"/>
      <c r="R633" s="5"/>
      <c r="Y633" s="5"/>
      <c r="AF633" s="5"/>
      <c r="AM633" s="5"/>
      <c r="AT633" s="5"/>
      <c r="AU633" s="5"/>
      <c r="AV633" s="97"/>
      <c r="AY633" s="12"/>
    </row>
    <row r="634" spans="1:51" s="6" customFormat="1" x14ac:dyDescent="0.25">
      <c r="A634" s="228"/>
      <c r="K634" s="5"/>
      <c r="R634" s="5"/>
      <c r="Y634" s="5"/>
      <c r="AF634" s="5"/>
      <c r="AM634" s="5"/>
      <c r="AT634" s="5"/>
      <c r="AU634" s="5"/>
      <c r="AV634" s="97"/>
      <c r="AY634" s="12"/>
    </row>
    <row r="635" spans="1:51" s="6" customFormat="1" x14ac:dyDescent="0.25">
      <c r="A635" s="228"/>
      <c r="K635" s="5"/>
      <c r="R635" s="5"/>
      <c r="Y635" s="5"/>
      <c r="AF635" s="5"/>
      <c r="AM635" s="5"/>
      <c r="AT635" s="5"/>
      <c r="AU635" s="5"/>
      <c r="AV635" s="97"/>
      <c r="AY635" s="12"/>
    </row>
    <row r="636" spans="1:51" s="6" customFormat="1" x14ac:dyDescent="0.25">
      <c r="A636" s="228"/>
      <c r="K636" s="5"/>
      <c r="R636" s="5"/>
      <c r="Y636" s="5"/>
      <c r="AF636" s="5"/>
      <c r="AM636" s="5"/>
      <c r="AT636" s="5"/>
      <c r="AU636" s="5"/>
      <c r="AV636" s="97"/>
      <c r="AY636" s="12"/>
    </row>
    <row r="637" spans="1:51" s="6" customFormat="1" x14ac:dyDescent="0.25">
      <c r="A637" s="228"/>
      <c r="K637" s="5"/>
      <c r="R637" s="5"/>
      <c r="Y637" s="5"/>
      <c r="AF637" s="5"/>
      <c r="AM637" s="5"/>
      <c r="AT637" s="5"/>
      <c r="AU637" s="5"/>
      <c r="AV637" s="97"/>
      <c r="AY637" s="12"/>
    </row>
    <row r="638" spans="1:51" s="6" customFormat="1" x14ac:dyDescent="0.25">
      <c r="A638" s="228"/>
      <c r="K638" s="5"/>
      <c r="R638" s="5"/>
      <c r="Y638" s="5"/>
      <c r="AF638" s="5"/>
      <c r="AM638" s="5"/>
      <c r="AT638" s="5"/>
      <c r="AU638" s="5"/>
      <c r="AV638" s="97"/>
      <c r="AY638" s="12"/>
    </row>
    <row r="639" spans="1:51" s="6" customFormat="1" x14ac:dyDescent="0.25">
      <c r="A639" s="228"/>
      <c r="K639" s="5"/>
      <c r="R639" s="5"/>
      <c r="Y639" s="5"/>
      <c r="AF639" s="5"/>
      <c r="AM639" s="5"/>
      <c r="AT639" s="5"/>
      <c r="AU639" s="5"/>
      <c r="AV639" s="97"/>
      <c r="AY639" s="12"/>
    </row>
    <row r="640" spans="1:51" s="6" customFormat="1" x14ac:dyDescent="0.25">
      <c r="A640" s="228"/>
      <c r="K640" s="5"/>
      <c r="R640" s="5"/>
      <c r="Y640" s="5"/>
      <c r="AF640" s="5"/>
      <c r="AM640" s="5"/>
      <c r="AT640" s="5"/>
      <c r="AU640" s="5"/>
      <c r="AV640" s="97"/>
      <c r="AY640" s="12"/>
    </row>
    <row r="641" spans="1:51" s="6" customFormat="1" x14ac:dyDescent="0.25">
      <c r="A641" s="228"/>
      <c r="K641" s="5"/>
      <c r="R641" s="5"/>
      <c r="Y641" s="5"/>
      <c r="AF641" s="5"/>
      <c r="AM641" s="5"/>
      <c r="AT641" s="5"/>
      <c r="AU641" s="5"/>
      <c r="AV641" s="97"/>
      <c r="AY641" s="12"/>
    </row>
    <row r="642" spans="1:51" s="6" customFormat="1" x14ac:dyDescent="0.25">
      <c r="A642" s="228"/>
      <c r="K642" s="5"/>
      <c r="R642" s="5"/>
      <c r="Y642" s="5"/>
      <c r="AF642" s="5"/>
      <c r="AM642" s="5"/>
      <c r="AT642" s="5"/>
      <c r="AU642" s="5"/>
      <c r="AV642" s="97"/>
      <c r="AY642" s="12"/>
    </row>
    <row r="643" spans="1:51" s="6" customFormat="1" x14ac:dyDescent="0.25">
      <c r="A643" s="228"/>
      <c r="K643" s="5"/>
      <c r="R643" s="5"/>
      <c r="Y643" s="5"/>
      <c r="AF643" s="5"/>
      <c r="AM643" s="5"/>
      <c r="AT643" s="5"/>
      <c r="AU643" s="5"/>
      <c r="AV643" s="97"/>
      <c r="AY643" s="12"/>
    </row>
    <row r="644" spans="1:51" s="6" customFormat="1" x14ac:dyDescent="0.25">
      <c r="A644" s="228"/>
      <c r="K644" s="5"/>
      <c r="R644" s="5"/>
      <c r="Y644" s="5"/>
      <c r="AF644" s="5"/>
      <c r="AM644" s="5"/>
      <c r="AT644" s="5"/>
      <c r="AU644" s="5"/>
      <c r="AV644" s="97"/>
      <c r="AY644" s="12"/>
    </row>
    <row r="645" spans="1:51" s="6" customFormat="1" x14ac:dyDescent="0.25">
      <c r="A645" s="228"/>
      <c r="K645" s="5"/>
      <c r="R645" s="5"/>
      <c r="Y645" s="5"/>
      <c r="AF645" s="5"/>
      <c r="AM645" s="5"/>
      <c r="AT645" s="5"/>
      <c r="AU645" s="5"/>
      <c r="AV645" s="97"/>
      <c r="AY645" s="12"/>
    </row>
    <row r="646" spans="1:51" s="6" customFormat="1" x14ac:dyDescent="0.25">
      <c r="A646" s="228"/>
      <c r="K646" s="5"/>
      <c r="R646" s="5"/>
      <c r="Y646" s="5"/>
      <c r="AF646" s="5"/>
      <c r="AM646" s="5"/>
      <c r="AT646" s="5"/>
      <c r="AU646" s="5"/>
      <c r="AV646" s="97"/>
      <c r="AY646" s="12"/>
    </row>
    <row r="647" spans="1:51" s="6" customFormat="1" x14ac:dyDescent="0.25">
      <c r="A647" s="228"/>
      <c r="K647" s="5"/>
      <c r="R647" s="5"/>
      <c r="Y647" s="5"/>
      <c r="AF647" s="5"/>
      <c r="AM647" s="5"/>
      <c r="AT647" s="5"/>
      <c r="AU647" s="5"/>
      <c r="AV647" s="97"/>
      <c r="AY647" s="12"/>
    </row>
    <row r="648" spans="1:51" s="6" customFormat="1" x14ac:dyDescent="0.25">
      <c r="A648" s="228"/>
      <c r="K648" s="5"/>
      <c r="R648" s="5"/>
      <c r="Y648" s="5"/>
      <c r="AF648" s="5"/>
      <c r="AM648" s="5"/>
      <c r="AT648" s="5"/>
      <c r="AU648" s="5"/>
      <c r="AV648" s="97"/>
      <c r="AY648" s="12"/>
    </row>
    <row r="649" spans="1:51" s="6" customFormat="1" x14ac:dyDescent="0.25">
      <c r="A649" s="228"/>
      <c r="K649" s="5"/>
      <c r="R649" s="5"/>
      <c r="Y649" s="5"/>
      <c r="AF649" s="5"/>
      <c r="AM649" s="5"/>
      <c r="AT649" s="5"/>
      <c r="AU649" s="5"/>
      <c r="AV649" s="97"/>
      <c r="AY649" s="12"/>
    </row>
    <row r="650" spans="1:51" s="6" customFormat="1" x14ac:dyDescent="0.25">
      <c r="A650" s="228"/>
      <c r="K650" s="5"/>
      <c r="R650" s="5"/>
      <c r="Y650" s="5"/>
      <c r="AF650" s="5"/>
      <c r="AM650" s="5"/>
      <c r="AT650" s="5"/>
      <c r="AU650" s="5"/>
      <c r="AV650" s="97"/>
      <c r="AY650" s="12"/>
    </row>
    <row r="651" spans="1:51" s="6" customFormat="1" x14ac:dyDescent="0.25">
      <c r="A651" s="228"/>
      <c r="K651" s="5"/>
      <c r="R651" s="5"/>
      <c r="Y651" s="5"/>
      <c r="AF651" s="5"/>
      <c r="AM651" s="5"/>
      <c r="AT651" s="5"/>
      <c r="AU651" s="5"/>
      <c r="AV651" s="97"/>
      <c r="AY651" s="12"/>
    </row>
    <row r="652" spans="1:51" s="6" customFormat="1" x14ac:dyDescent="0.25">
      <c r="A652" s="228"/>
      <c r="K652" s="5"/>
      <c r="R652" s="5"/>
      <c r="Y652" s="5"/>
      <c r="AF652" s="5"/>
      <c r="AM652" s="5"/>
      <c r="AT652" s="5"/>
      <c r="AU652" s="5"/>
      <c r="AV652" s="97"/>
      <c r="AY652" s="12"/>
    </row>
    <row r="653" spans="1:51" s="6" customFormat="1" x14ac:dyDescent="0.25">
      <c r="A653" s="228"/>
      <c r="K653" s="5"/>
      <c r="R653" s="5"/>
      <c r="Y653" s="5"/>
      <c r="AF653" s="5"/>
      <c r="AM653" s="5"/>
      <c r="AT653" s="5"/>
      <c r="AU653" s="5"/>
      <c r="AV653" s="97"/>
      <c r="AY653" s="12"/>
    </row>
    <row r="654" spans="1:51" s="6" customFormat="1" x14ac:dyDescent="0.25">
      <c r="A654" s="228"/>
      <c r="K654" s="5"/>
      <c r="R654" s="5"/>
      <c r="Y654" s="5"/>
      <c r="AF654" s="5"/>
      <c r="AM654" s="5"/>
      <c r="AT654" s="5"/>
      <c r="AU654" s="5"/>
      <c r="AV654" s="97"/>
      <c r="AY654" s="12"/>
    </row>
    <row r="655" spans="1:51" s="6" customFormat="1" x14ac:dyDescent="0.25">
      <c r="A655" s="228"/>
      <c r="K655" s="5"/>
      <c r="R655" s="5"/>
      <c r="Y655" s="5"/>
      <c r="AF655" s="5"/>
      <c r="AM655" s="5"/>
      <c r="AT655" s="5"/>
      <c r="AU655" s="5"/>
      <c r="AV655" s="97"/>
      <c r="AY655" s="12"/>
    </row>
    <row r="656" spans="1:51" s="6" customFormat="1" x14ac:dyDescent="0.25">
      <c r="A656" s="228"/>
      <c r="K656" s="5"/>
      <c r="R656" s="5"/>
      <c r="Y656" s="5"/>
      <c r="AF656" s="5"/>
      <c r="AM656" s="5"/>
      <c r="AT656" s="5"/>
      <c r="AU656" s="5"/>
      <c r="AV656" s="97"/>
      <c r="AY656" s="12"/>
    </row>
    <row r="657" spans="1:51" s="6" customFormat="1" x14ac:dyDescent="0.25">
      <c r="A657" s="228"/>
      <c r="K657" s="5"/>
      <c r="R657" s="5"/>
      <c r="Y657" s="5"/>
      <c r="AF657" s="5"/>
      <c r="AM657" s="5"/>
      <c r="AT657" s="5"/>
      <c r="AU657" s="5"/>
      <c r="AV657" s="97"/>
      <c r="AY657" s="12"/>
    </row>
    <row r="658" spans="1:51" s="6" customFormat="1" x14ac:dyDescent="0.25">
      <c r="A658" s="228"/>
      <c r="K658" s="5"/>
      <c r="R658" s="5"/>
      <c r="Y658" s="5"/>
      <c r="AF658" s="5"/>
      <c r="AM658" s="5"/>
      <c r="AT658" s="5"/>
      <c r="AU658" s="5"/>
      <c r="AV658" s="97"/>
      <c r="AY658" s="12"/>
    </row>
    <row r="659" spans="1:51" s="6" customFormat="1" x14ac:dyDescent="0.25">
      <c r="A659" s="228"/>
      <c r="K659" s="5"/>
      <c r="R659" s="5"/>
      <c r="Y659" s="5"/>
      <c r="AF659" s="5"/>
      <c r="AM659" s="5"/>
      <c r="AT659" s="5"/>
      <c r="AU659" s="5"/>
      <c r="AV659" s="97"/>
      <c r="AY659" s="12"/>
    </row>
    <row r="660" spans="1:51" s="6" customFormat="1" x14ac:dyDescent="0.25">
      <c r="A660" s="228"/>
      <c r="K660" s="5"/>
      <c r="R660" s="5"/>
      <c r="Y660" s="5"/>
      <c r="AF660" s="5"/>
      <c r="AM660" s="5"/>
      <c r="AT660" s="5"/>
      <c r="AU660" s="5"/>
      <c r="AV660" s="97"/>
      <c r="AY660" s="12"/>
    </row>
    <row r="661" spans="1:51" s="6" customFormat="1" x14ac:dyDescent="0.25">
      <c r="A661" s="228"/>
      <c r="K661" s="5"/>
      <c r="R661" s="5"/>
      <c r="Y661" s="5"/>
      <c r="AF661" s="5"/>
      <c r="AM661" s="5"/>
      <c r="AT661" s="5"/>
      <c r="AU661" s="5"/>
      <c r="AV661" s="97"/>
      <c r="AY661" s="12"/>
    </row>
    <row r="662" spans="1:51" s="6" customFormat="1" x14ac:dyDescent="0.25">
      <c r="A662" s="228"/>
      <c r="K662" s="5"/>
      <c r="R662" s="5"/>
      <c r="Y662" s="5"/>
      <c r="AF662" s="5"/>
      <c r="AM662" s="5"/>
      <c r="AT662" s="5"/>
      <c r="AU662" s="5"/>
      <c r="AV662" s="97"/>
      <c r="AY662" s="12"/>
    </row>
    <row r="663" spans="1:51" s="6" customFormat="1" x14ac:dyDescent="0.25">
      <c r="A663" s="228"/>
      <c r="K663" s="5"/>
      <c r="R663" s="5"/>
      <c r="Y663" s="5"/>
      <c r="AF663" s="5"/>
      <c r="AM663" s="5"/>
      <c r="AT663" s="5"/>
      <c r="AU663" s="5"/>
      <c r="AV663" s="97"/>
      <c r="AY663" s="12"/>
    </row>
    <row r="664" spans="1:51" s="6" customFormat="1" x14ac:dyDescent="0.25">
      <c r="A664" s="228"/>
      <c r="K664" s="5"/>
      <c r="R664" s="5"/>
      <c r="Y664" s="5"/>
      <c r="AF664" s="5"/>
      <c r="AM664" s="5"/>
      <c r="AT664" s="5"/>
      <c r="AU664" s="5"/>
      <c r="AV664" s="97"/>
      <c r="AY664" s="12"/>
    </row>
    <row r="665" spans="1:51" s="6" customFormat="1" x14ac:dyDescent="0.25">
      <c r="A665" s="228"/>
      <c r="K665" s="5"/>
      <c r="R665" s="5"/>
      <c r="Y665" s="5"/>
      <c r="AF665" s="5"/>
      <c r="AM665" s="5"/>
      <c r="AT665" s="5"/>
      <c r="AU665" s="5"/>
      <c r="AV665" s="97"/>
      <c r="AY665" s="12"/>
    </row>
    <row r="666" spans="1:51" s="6" customFormat="1" x14ac:dyDescent="0.25">
      <c r="A666" s="228"/>
      <c r="K666" s="5"/>
      <c r="R666" s="5"/>
      <c r="Y666" s="5"/>
      <c r="AF666" s="5"/>
      <c r="AM666" s="5"/>
      <c r="AT666" s="5"/>
      <c r="AU666" s="5"/>
      <c r="AV666" s="97"/>
      <c r="AY666" s="12"/>
    </row>
    <row r="667" spans="1:51" s="6" customFormat="1" x14ac:dyDescent="0.25">
      <c r="A667" s="228"/>
      <c r="K667" s="5"/>
      <c r="R667" s="5"/>
      <c r="Y667" s="5"/>
      <c r="AF667" s="5"/>
      <c r="AM667" s="5"/>
      <c r="AT667" s="5"/>
      <c r="AU667" s="5"/>
      <c r="AV667" s="97"/>
      <c r="AY667" s="12"/>
    </row>
    <row r="668" spans="1:51" s="6" customFormat="1" x14ac:dyDescent="0.25">
      <c r="A668" s="228"/>
      <c r="K668" s="5"/>
      <c r="R668" s="5"/>
      <c r="Y668" s="5"/>
      <c r="AF668" s="5"/>
      <c r="AM668" s="5"/>
      <c r="AT668" s="5"/>
      <c r="AU668" s="5"/>
      <c r="AV668" s="97"/>
      <c r="AY668" s="12"/>
    </row>
    <row r="669" spans="1:51" s="6" customFormat="1" x14ac:dyDescent="0.25">
      <c r="A669" s="228"/>
      <c r="K669" s="5"/>
      <c r="R669" s="5"/>
      <c r="Y669" s="5"/>
      <c r="AF669" s="5"/>
      <c r="AM669" s="5"/>
      <c r="AT669" s="5"/>
      <c r="AU669" s="5"/>
      <c r="AV669" s="97"/>
      <c r="AY669" s="12"/>
    </row>
    <row r="670" spans="1:51" s="6" customFormat="1" x14ac:dyDescent="0.25">
      <c r="A670" s="228"/>
      <c r="K670" s="5"/>
      <c r="R670" s="5"/>
      <c r="Y670" s="5"/>
      <c r="AF670" s="5"/>
      <c r="AM670" s="5"/>
      <c r="AT670" s="5"/>
      <c r="AU670" s="5"/>
      <c r="AV670" s="97"/>
      <c r="AY670" s="12"/>
    </row>
    <row r="671" spans="1:51" s="6" customFormat="1" x14ac:dyDescent="0.25">
      <c r="A671" s="228"/>
      <c r="K671" s="5"/>
      <c r="R671" s="5"/>
      <c r="Y671" s="5"/>
      <c r="AF671" s="5"/>
      <c r="AM671" s="5"/>
      <c r="AT671" s="5"/>
      <c r="AU671" s="5"/>
      <c r="AV671" s="97"/>
      <c r="AY671" s="12"/>
    </row>
    <row r="672" spans="1:51" s="6" customFormat="1" x14ac:dyDescent="0.25">
      <c r="A672" s="228"/>
      <c r="K672" s="5"/>
      <c r="R672" s="5"/>
      <c r="Y672" s="5"/>
      <c r="AF672" s="5"/>
      <c r="AM672" s="5"/>
      <c r="AT672" s="5"/>
      <c r="AU672" s="5"/>
      <c r="AV672" s="97"/>
      <c r="AY672" s="12"/>
    </row>
    <row r="673" spans="1:51" s="6" customFormat="1" x14ac:dyDescent="0.25">
      <c r="A673" s="228"/>
      <c r="K673" s="5"/>
      <c r="R673" s="5"/>
      <c r="Y673" s="5"/>
      <c r="AF673" s="5"/>
      <c r="AM673" s="5"/>
      <c r="AT673" s="5"/>
      <c r="AU673" s="5"/>
      <c r="AV673" s="97"/>
      <c r="AY673" s="12"/>
    </row>
    <row r="674" spans="1:51" s="6" customFormat="1" x14ac:dyDescent="0.25">
      <c r="A674" s="228"/>
      <c r="K674" s="5"/>
      <c r="R674" s="5"/>
      <c r="Y674" s="5"/>
      <c r="AF674" s="5"/>
      <c r="AM674" s="5"/>
      <c r="AT674" s="5"/>
      <c r="AU674" s="5"/>
      <c r="AV674" s="97"/>
      <c r="AY674" s="12"/>
    </row>
    <row r="675" spans="1:51" s="6" customFormat="1" x14ac:dyDescent="0.25">
      <c r="A675" s="228"/>
      <c r="K675" s="5"/>
      <c r="R675" s="5"/>
      <c r="Y675" s="5"/>
      <c r="AF675" s="5"/>
      <c r="AM675" s="5"/>
      <c r="AT675" s="5"/>
      <c r="AU675" s="5"/>
      <c r="AV675" s="97"/>
      <c r="AY675" s="12"/>
    </row>
    <row r="676" spans="1:51" s="6" customFormat="1" x14ac:dyDescent="0.25">
      <c r="A676" s="228"/>
      <c r="K676" s="5"/>
      <c r="R676" s="5"/>
      <c r="Y676" s="5"/>
      <c r="AF676" s="5"/>
      <c r="AM676" s="5"/>
      <c r="AT676" s="5"/>
      <c r="AU676" s="5"/>
      <c r="AV676" s="97"/>
      <c r="AY676" s="12"/>
    </row>
    <row r="677" spans="1:51" s="6" customFormat="1" x14ac:dyDescent="0.25">
      <c r="A677" s="228"/>
      <c r="K677" s="5"/>
      <c r="R677" s="5"/>
      <c r="Y677" s="5"/>
      <c r="AF677" s="5"/>
      <c r="AM677" s="5"/>
      <c r="AT677" s="5"/>
      <c r="AU677" s="5"/>
      <c r="AV677" s="97"/>
      <c r="AY677" s="12"/>
    </row>
    <row r="678" spans="1:51" s="6" customFormat="1" x14ac:dyDescent="0.25">
      <c r="A678" s="228"/>
      <c r="K678" s="5"/>
      <c r="R678" s="5"/>
      <c r="Y678" s="5"/>
      <c r="AF678" s="5"/>
      <c r="AM678" s="5"/>
      <c r="AT678" s="5"/>
      <c r="AU678" s="5"/>
      <c r="AV678" s="97"/>
      <c r="AY678" s="12"/>
    </row>
    <row r="679" spans="1:51" s="6" customFormat="1" x14ac:dyDescent="0.25">
      <c r="A679" s="228"/>
      <c r="K679" s="5"/>
      <c r="R679" s="5"/>
      <c r="Y679" s="5"/>
      <c r="AF679" s="5"/>
      <c r="AM679" s="5"/>
      <c r="AT679" s="5"/>
      <c r="AU679" s="5"/>
      <c r="AV679" s="97"/>
      <c r="AY679" s="12"/>
    </row>
    <row r="680" spans="1:51" s="6" customFormat="1" x14ac:dyDescent="0.25">
      <c r="A680" s="228"/>
      <c r="K680" s="5"/>
      <c r="R680" s="5"/>
      <c r="Y680" s="5"/>
      <c r="AF680" s="5"/>
      <c r="AM680" s="5"/>
      <c r="AT680" s="5"/>
      <c r="AU680" s="5"/>
      <c r="AV680" s="97"/>
      <c r="AY680" s="12"/>
    </row>
    <row r="681" spans="1:51" s="6" customFormat="1" x14ac:dyDescent="0.25">
      <c r="A681" s="228"/>
      <c r="K681" s="5"/>
      <c r="R681" s="5"/>
      <c r="Y681" s="5"/>
      <c r="AF681" s="5"/>
      <c r="AM681" s="5"/>
      <c r="AT681" s="5"/>
      <c r="AU681" s="5"/>
      <c r="AV681" s="97"/>
      <c r="AY681" s="12"/>
    </row>
    <row r="682" spans="1:51" s="6" customFormat="1" x14ac:dyDescent="0.25">
      <c r="A682" s="228"/>
      <c r="K682" s="5"/>
      <c r="R682" s="5"/>
      <c r="Y682" s="5"/>
      <c r="AF682" s="5"/>
      <c r="AM682" s="5"/>
      <c r="AT682" s="5"/>
      <c r="AU682" s="5"/>
      <c r="AV682" s="97"/>
      <c r="AY682" s="12"/>
    </row>
    <row r="683" spans="1:51" s="6" customFormat="1" x14ac:dyDescent="0.25">
      <c r="A683" s="228"/>
      <c r="K683" s="5"/>
      <c r="R683" s="5"/>
      <c r="Y683" s="5"/>
      <c r="AF683" s="5"/>
      <c r="AM683" s="5"/>
      <c r="AT683" s="5"/>
      <c r="AU683" s="5"/>
      <c r="AV683" s="97"/>
      <c r="AY683" s="12"/>
    </row>
    <row r="684" spans="1:51" s="6" customFormat="1" x14ac:dyDescent="0.25">
      <c r="A684" s="228"/>
      <c r="K684" s="5"/>
      <c r="R684" s="5"/>
      <c r="Y684" s="5"/>
      <c r="AF684" s="5"/>
      <c r="AM684" s="5"/>
      <c r="AT684" s="5"/>
      <c r="AU684" s="5"/>
      <c r="AV684" s="97"/>
      <c r="AY684" s="12"/>
    </row>
    <row r="685" spans="1:51" s="6" customFormat="1" x14ac:dyDescent="0.25">
      <c r="A685" s="228"/>
      <c r="K685" s="5"/>
      <c r="R685" s="5"/>
      <c r="Y685" s="5"/>
      <c r="AF685" s="5"/>
      <c r="AM685" s="5"/>
      <c r="AT685" s="5"/>
      <c r="AU685" s="5"/>
      <c r="AV685" s="97"/>
      <c r="AY685" s="12"/>
    </row>
    <row r="686" spans="1:51" s="6" customFormat="1" x14ac:dyDescent="0.25">
      <c r="A686" s="228"/>
      <c r="K686" s="5"/>
      <c r="R686" s="5"/>
      <c r="Y686" s="5"/>
      <c r="AF686" s="5"/>
      <c r="AM686" s="5"/>
      <c r="AT686" s="5"/>
      <c r="AU686" s="5"/>
      <c r="AV686" s="97"/>
      <c r="AY686" s="12"/>
    </row>
    <row r="687" spans="1:51" s="6" customFormat="1" x14ac:dyDescent="0.25">
      <c r="A687" s="228"/>
      <c r="K687" s="5"/>
      <c r="R687" s="5"/>
      <c r="Y687" s="5"/>
      <c r="AF687" s="5"/>
      <c r="AM687" s="5"/>
      <c r="AT687" s="5"/>
      <c r="AU687" s="5"/>
      <c r="AV687" s="97"/>
      <c r="AY687" s="12"/>
    </row>
    <row r="688" spans="1:51" s="6" customFormat="1" x14ac:dyDescent="0.25">
      <c r="A688" s="228"/>
      <c r="K688" s="5"/>
      <c r="R688" s="5"/>
      <c r="Y688" s="5"/>
      <c r="AF688" s="5"/>
      <c r="AM688" s="5"/>
      <c r="AT688" s="5"/>
      <c r="AU688" s="5"/>
      <c r="AV688" s="97"/>
      <c r="AY688" s="12"/>
    </row>
    <row r="689" spans="1:51" s="6" customFormat="1" x14ac:dyDescent="0.25">
      <c r="A689" s="228"/>
      <c r="K689" s="5"/>
      <c r="R689" s="5"/>
      <c r="Y689" s="5"/>
      <c r="AF689" s="5"/>
      <c r="AM689" s="5"/>
      <c r="AT689" s="5"/>
      <c r="AU689" s="5"/>
      <c r="AV689" s="97"/>
      <c r="AY689" s="12"/>
    </row>
    <row r="690" spans="1:51" s="6" customFormat="1" x14ac:dyDescent="0.25">
      <c r="A690" s="228"/>
      <c r="K690" s="5"/>
      <c r="R690" s="5"/>
      <c r="Y690" s="5"/>
      <c r="AF690" s="5"/>
      <c r="AM690" s="5"/>
      <c r="AT690" s="5"/>
      <c r="AU690" s="5"/>
      <c r="AV690" s="97"/>
      <c r="AY690" s="12"/>
    </row>
    <row r="691" spans="1:51" s="6" customFormat="1" x14ac:dyDescent="0.25">
      <c r="A691" s="228"/>
      <c r="K691" s="5"/>
      <c r="R691" s="5"/>
      <c r="Y691" s="5"/>
      <c r="AF691" s="5"/>
      <c r="AM691" s="5"/>
      <c r="AT691" s="5"/>
      <c r="AU691" s="5"/>
      <c r="AV691" s="97"/>
      <c r="AY691" s="12"/>
    </row>
    <row r="692" spans="1:51" s="6" customFormat="1" x14ac:dyDescent="0.25">
      <c r="A692" s="228"/>
      <c r="K692" s="5"/>
      <c r="R692" s="5"/>
      <c r="Y692" s="5"/>
      <c r="AF692" s="5"/>
      <c r="AM692" s="5"/>
      <c r="AT692" s="5"/>
      <c r="AU692" s="5"/>
      <c r="AV692" s="97"/>
      <c r="AY692" s="12"/>
    </row>
    <row r="693" spans="1:51" s="6" customFormat="1" x14ac:dyDescent="0.25">
      <c r="A693" s="228"/>
      <c r="K693" s="5"/>
      <c r="R693" s="5"/>
      <c r="Y693" s="5"/>
      <c r="AF693" s="5"/>
      <c r="AM693" s="5"/>
      <c r="AT693" s="5"/>
      <c r="AU693" s="5"/>
      <c r="AV693" s="97"/>
      <c r="AY693" s="12"/>
    </row>
    <row r="694" spans="1:51" s="6" customFormat="1" x14ac:dyDescent="0.25">
      <c r="A694" s="228"/>
      <c r="K694" s="5"/>
      <c r="R694" s="5"/>
      <c r="Y694" s="5"/>
      <c r="AF694" s="5"/>
      <c r="AM694" s="5"/>
      <c r="AT694" s="5"/>
      <c r="AU694" s="5"/>
      <c r="AV694" s="97"/>
      <c r="AY694" s="12"/>
    </row>
    <row r="695" spans="1:51" s="6" customFormat="1" x14ac:dyDescent="0.25">
      <c r="A695" s="228"/>
      <c r="K695" s="5"/>
      <c r="R695" s="5"/>
      <c r="Y695" s="5"/>
      <c r="AF695" s="5"/>
      <c r="AM695" s="5"/>
      <c r="AT695" s="5"/>
      <c r="AU695" s="5"/>
      <c r="AV695" s="97"/>
      <c r="AY695" s="12"/>
    </row>
    <row r="696" spans="1:51" s="6" customFormat="1" x14ac:dyDescent="0.25">
      <c r="A696" s="228"/>
      <c r="K696" s="5"/>
      <c r="R696" s="5"/>
      <c r="Y696" s="5"/>
      <c r="AF696" s="5"/>
      <c r="AM696" s="5"/>
      <c r="AT696" s="5"/>
      <c r="AU696" s="5"/>
      <c r="AV696" s="97"/>
      <c r="AY696" s="12"/>
    </row>
    <row r="697" spans="1:51" s="6" customFormat="1" x14ac:dyDescent="0.25">
      <c r="A697" s="228"/>
      <c r="K697" s="5"/>
      <c r="R697" s="5"/>
      <c r="Y697" s="5"/>
      <c r="AF697" s="5"/>
      <c r="AM697" s="5"/>
      <c r="AT697" s="5"/>
      <c r="AU697" s="5"/>
      <c r="AV697" s="97"/>
      <c r="AY697" s="12"/>
    </row>
    <row r="698" spans="1:51" s="6" customFormat="1" x14ac:dyDescent="0.25">
      <c r="A698" s="228"/>
      <c r="K698" s="5"/>
      <c r="R698" s="5"/>
      <c r="Y698" s="5"/>
      <c r="AF698" s="5"/>
      <c r="AM698" s="5"/>
      <c r="AT698" s="5"/>
      <c r="AU698" s="5"/>
      <c r="AV698" s="97"/>
      <c r="AY698" s="12"/>
    </row>
    <row r="699" spans="1:51" s="6" customFormat="1" x14ac:dyDescent="0.25">
      <c r="A699" s="228"/>
      <c r="K699" s="5"/>
      <c r="R699" s="5"/>
      <c r="Y699" s="5"/>
      <c r="AF699" s="5"/>
      <c r="AM699" s="5"/>
      <c r="AT699" s="5"/>
      <c r="AU699" s="5"/>
      <c r="AV699" s="97"/>
      <c r="AY699" s="12"/>
    </row>
    <row r="700" spans="1:51" s="6" customFormat="1" x14ac:dyDescent="0.25">
      <c r="A700" s="228"/>
      <c r="K700" s="5"/>
      <c r="R700" s="5"/>
      <c r="Y700" s="5"/>
      <c r="AF700" s="5"/>
      <c r="AM700" s="5"/>
      <c r="AT700" s="5"/>
      <c r="AU700" s="5"/>
      <c r="AV700" s="97"/>
      <c r="AY700" s="12"/>
    </row>
    <row r="701" spans="1:51" s="6" customFormat="1" x14ac:dyDescent="0.25">
      <c r="A701" s="228"/>
      <c r="K701" s="5"/>
      <c r="R701" s="5"/>
      <c r="Y701" s="5"/>
      <c r="AF701" s="5"/>
      <c r="AM701" s="5"/>
      <c r="AT701" s="5"/>
      <c r="AU701" s="5"/>
      <c r="AV701" s="97"/>
      <c r="AY701" s="12"/>
    </row>
    <row r="702" spans="1:51" s="6" customFormat="1" x14ac:dyDescent="0.25">
      <c r="A702" s="228"/>
      <c r="K702" s="5"/>
      <c r="R702" s="5"/>
      <c r="Y702" s="5"/>
      <c r="AF702" s="5"/>
      <c r="AM702" s="5"/>
      <c r="AT702" s="5"/>
      <c r="AU702" s="5"/>
      <c r="AV702" s="97"/>
      <c r="AY702" s="12"/>
    </row>
    <row r="703" spans="1:51" s="6" customFormat="1" x14ac:dyDescent="0.25">
      <c r="A703" s="228"/>
      <c r="K703" s="5"/>
      <c r="R703" s="5"/>
      <c r="Y703" s="5"/>
      <c r="AF703" s="5"/>
      <c r="AM703" s="5"/>
      <c r="AT703" s="5"/>
      <c r="AU703" s="5"/>
      <c r="AV703" s="97"/>
      <c r="AY703" s="12"/>
    </row>
    <row r="704" spans="1:51" s="6" customFormat="1" x14ac:dyDescent="0.25">
      <c r="A704" s="228"/>
      <c r="K704" s="5"/>
      <c r="R704" s="5"/>
      <c r="Y704" s="5"/>
      <c r="AF704" s="5"/>
      <c r="AM704" s="5"/>
      <c r="AT704" s="5"/>
      <c r="AU704" s="5"/>
      <c r="AV704" s="97"/>
      <c r="AY704" s="12"/>
    </row>
    <row r="705" spans="1:51" s="6" customFormat="1" x14ac:dyDescent="0.25">
      <c r="A705" s="228"/>
      <c r="K705" s="5"/>
      <c r="R705" s="5"/>
      <c r="Y705" s="5"/>
      <c r="AF705" s="5"/>
      <c r="AM705" s="5"/>
      <c r="AT705" s="5"/>
      <c r="AU705" s="5"/>
      <c r="AV705" s="97"/>
      <c r="AY705" s="12"/>
    </row>
    <row r="706" spans="1:51" s="6" customFormat="1" x14ac:dyDescent="0.25">
      <c r="A706" s="228"/>
      <c r="K706" s="5"/>
      <c r="R706" s="5"/>
      <c r="Y706" s="5"/>
      <c r="AF706" s="5"/>
      <c r="AM706" s="5"/>
      <c r="AT706" s="5"/>
      <c r="AU706" s="5"/>
      <c r="AV706" s="97"/>
      <c r="AY706" s="12"/>
    </row>
    <row r="707" spans="1:51" s="6" customFormat="1" x14ac:dyDescent="0.25">
      <c r="A707" s="228"/>
      <c r="K707" s="5"/>
      <c r="R707" s="5"/>
      <c r="Y707" s="5"/>
      <c r="AF707" s="5"/>
      <c r="AM707" s="5"/>
      <c r="AT707" s="5"/>
      <c r="AU707" s="5"/>
      <c r="AV707" s="97"/>
      <c r="AY707" s="12"/>
    </row>
    <row r="708" spans="1:51" s="6" customFormat="1" x14ac:dyDescent="0.25">
      <c r="A708" s="228"/>
      <c r="K708" s="5"/>
      <c r="R708" s="5"/>
      <c r="Y708" s="5"/>
      <c r="AF708" s="5"/>
      <c r="AM708" s="5"/>
      <c r="AT708" s="5"/>
      <c r="AU708" s="5"/>
      <c r="AV708" s="97"/>
      <c r="AY708" s="12"/>
    </row>
    <row r="709" spans="1:51" s="6" customFormat="1" x14ac:dyDescent="0.25">
      <c r="A709" s="228"/>
      <c r="K709" s="5"/>
      <c r="R709" s="5"/>
      <c r="Y709" s="5"/>
      <c r="AF709" s="5"/>
      <c r="AM709" s="5"/>
      <c r="AT709" s="5"/>
      <c r="AU709" s="5"/>
      <c r="AV709" s="97"/>
      <c r="AY709" s="12"/>
    </row>
    <row r="710" spans="1:51" s="6" customFormat="1" x14ac:dyDescent="0.25">
      <c r="A710" s="228"/>
      <c r="K710" s="5"/>
      <c r="R710" s="5"/>
      <c r="Y710" s="5"/>
      <c r="AF710" s="5"/>
      <c r="AM710" s="5"/>
      <c r="AT710" s="5"/>
      <c r="AU710" s="5"/>
      <c r="AV710" s="97"/>
      <c r="AY710" s="12"/>
    </row>
    <row r="711" spans="1:51" s="6" customFormat="1" x14ac:dyDescent="0.25">
      <c r="A711" s="228"/>
      <c r="K711" s="5"/>
      <c r="R711" s="5"/>
      <c r="Y711" s="5"/>
      <c r="AF711" s="5"/>
      <c r="AM711" s="5"/>
      <c r="AT711" s="5"/>
      <c r="AU711" s="5"/>
      <c r="AV711" s="97"/>
      <c r="AY711" s="12"/>
    </row>
    <row r="712" spans="1:51" s="6" customFormat="1" x14ac:dyDescent="0.25">
      <c r="A712" s="228"/>
      <c r="K712" s="5"/>
      <c r="R712" s="5"/>
      <c r="Y712" s="5"/>
      <c r="AF712" s="5"/>
      <c r="AM712" s="5"/>
      <c r="AT712" s="5"/>
      <c r="AU712" s="5"/>
      <c r="AV712" s="97"/>
      <c r="AY712" s="12"/>
    </row>
    <row r="713" spans="1:51" s="6" customFormat="1" x14ac:dyDescent="0.25">
      <c r="A713" s="228"/>
      <c r="K713" s="5"/>
      <c r="R713" s="5"/>
      <c r="Y713" s="5"/>
      <c r="AF713" s="5"/>
      <c r="AM713" s="5"/>
      <c r="AT713" s="5"/>
      <c r="AU713" s="5"/>
      <c r="AV713" s="97"/>
      <c r="AY713" s="12"/>
    </row>
    <row r="714" spans="1:51" s="6" customFormat="1" x14ac:dyDescent="0.25">
      <c r="A714" s="228"/>
      <c r="K714" s="5"/>
      <c r="R714" s="5"/>
      <c r="Y714" s="5"/>
      <c r="AF714" s="5"/>
      <c r="AM714" s="5"/>
      <c r="AT714" s="5"/>
      <c r="AU714" s="5"/>
      <c r="AV714" s="97"/>
      <c r="AY714" s="12"/>
    </row>
    <row r="715" spans="1:51" s="6" customFormat="1" x14ac:dyDescent="0.25">
      <c r="A715" s="228"/>
      <c r="K715" s="5"/>
      <c r="R715" s="5"/>
      <c r="Y715" s="5"/>
      <c r="AF715" s="5"/>
      <c r="AM715" s="5"/>
      <c r="AT715" s="5"/>
      <c r="AU715" s="5"/>
      <c r="AV715" s="97"/>
      <c r="AY715" s="12"/>
    </row>
    <row r="716" spans="1:51" s="6" customFormat="1" x14ac:dyDescent="0.25">
      <c r="A716" s="228"/>
      <c r="K716" s="5"/>
      <c r="R716" s="5"/>
      <c r="Y716" s="5"/>
      <c r="AF716" s="5"/>
      <c r="AM716" s="5"/>
      <c r="AT716" s="5"/>
      <c r="AU716" s="5"/>
      <c r="AV716" s="97"/>
      <c r="AY716" s="12"/>
    </row>
    <row r="717" spans="1:51" s="6" customFormat="1" x14ac:dyDescent="0.25">
      <c r="A717" s="228"/>
      <c r="K717" s="5"/>
      <c r="R717" s="5"/>
      <c r="Y717" s="5"/>
      <c r="AF717" s="5"/>
      <c r="AM717" s="5"/>
      <c r="AT717" s="5"/>
      <c r="AU717" s="5"/>
      <c r="AV717" s="97"/>
      <c r="AY717" s="12"/>
    </row>
    <row r="718" spans="1:51" s="6" customFormat="1" x14ac:dyDescent="0.25">
      <c r="A718" s="228"/>
      <c r="K718" s="5"/>
      <c r="R718" s="5"/>
      <c r="Y718" s="5"/>
      <c r="AF718" s="5"/>
      <c r="AM718" s="5"/>
      <c r="AT718" s="5"/>
      <c r="AU718" s="5"/>
      <c r="AV718" s="97"/>
      <c r="AY718" s="12"/>
    </row>
    <row r="719" spans="1:51" s="6" customFormat="1" x14ac:dyDescent="0.25">
      <c r="A719" s="228"/>
      <c r="K719" s="5"/>
      <c r="R719" s="5"/>
      <c r="Y719" s="5"/>
      <c r="AF719" s="5"/>
      <c r="AM719" s="5"/>
      <c r="AT719" s="5"/>
      <c r="AU719" s="5"/>
      <c r="AV719" s="97"/>
      <c r="AY719" s="12"/>
    </row>
    <row r="720" spans="1:51" s="6" customFormat="1" x14ac:dyDescent="0.25">
      <c r="A720" s="228"/>
      <c r="K720" s="5"/>
      <c r="R720" s="5"/>
      <c r="Y720" s="5"/>
      <c r="AF720" s="5"/>
      <c r="AM720" s="5"/>
      <c r="AT720" s="5"/>
      <c r="AU720" s="5"/>
      <c r="AV720" s="97"/>
      <c r="AY720" s="12"/>
    </row>
    <row r="721" spans="1:51" s="6" customFormat="1" x14ac:dyDescent="0.25">
      <c r="A721" s="228"/>
      <c r="K721" s="5"/>
      <c r="R721" s="5"/>
      <c r="Y721" s="5"/>
      <c r="AF721" s="5"/>
      <c r="AM721" s="5"/>
      <c r="AT721" s="5"/>
      <c r="AU721" s="5"/>
      <c r="AV721" s="97"/>
      <c r="AY721" s="12"/>
    </row>
    <row r="722" spans="1:51" s="6" customFormat="1" x14ac:dyDescent="0.25">
      <c r="A722" s="228"/>
      <c r="K722" s="5"/>
      <c r="R722" s="5"/>
      <c r="Y722" s="5"/>
      <c r="AF722" s="5"/>
      <c r="AM722" s="5"/>
      <c r="AT722" s="5"/>
      <c r="AU722" s="5"/>
      <c r="AV722" s="97"/>
      <c r="AY722" s="12"/>
    </row>
    <row r="723" spans="1:51" s="6" customFormat="1" x14ac:dyDescent="0.25">
      <c r="A723" s="228"/>
      <c r="K723" s="5"/>
      <c r="R723" s="5"/>
      <c r="Y723" s="5"/>
      <c r="AF723" s="5"/>
      <c r="AM723" s="5"/>
      <c r="AT723" s="5"/>
      <c r="AU723" s="5"/>
      <c r="AV723" s="97"/>
      <c r="AY723" s="12"/>
    </row>
    <row r="724" spans="1:51" s="6" customFormat="1" x14ac:dyDescent="0.25">
      <c r="A724" s="228"/>
      <c r="K724" s="5"/>
      <c r="R724" s="5"/>
      <c r="Y724" s="5"/>
      <c r="AF724" s="5"/>
      <c r="AM724" s="5"/>
      <c r="AT724" s="5"/>
      <c r="AU724" s="5"/>
      <c r="AV724" s="97"/>
      <c r="AY724" s="12"/>
    </row>
    <row r="725" spans="1:51" s="6" customFormat="1" x14ac:dyDescent="0.25">
      <c r="A725" s="228"/>
      <c r="K725" s="5"/>
      <c r="R725" s="5"/>
      <c r="Y725" s="5"/>
      <c r="AF725" s="5"/>
      <c r="AM725" s="5"/>
      <c r="AT725" s="5"/>
      <c r="AU725" s="5"/>
      <c r="AV725" s="97"/>
      <c r="AY725" s="12"/>
    </row>
    <row r="726" spans="1:51" s="6" customFormat="1" x14ac:dyDescent="0.25">
      <c r="A726" s="228"/>
      <c r="K726" s="5"/>
      <c r="R726" s="5"/>
      <c r="Y726" s="5"/>
      <c r="AF726" s="5"/>
      <c r="AM726" s="5"/>
      <c r="AT726" s="5"/>
      <c r="AU726" s="5"/>
      <c r="AV726" s="97"/>
      <c r="AY726" s="12"/>
    </row>
    <row r="727" spans="1:51" s="6" customFormat="1" x14ac:dyDescent="0.25">
      <c r="A727" s="228"/>
      <c r="K727" s="5"/>
      <c r="R727" s="5"/>
      <c r="Y727" s="5"/>
      <c r="AF727" s="5"/>
      <c r="AM727" s="5"/>
      <c r="AT727" s="5"/>
      <c r="AU727" s="5"/>
      <c r="AV727" s="97"/>
      <c r="AY727" s="12"/>
    </row>
    <row r="728" spans="1:51" s="6" customFormat="1" x14ac:dyDescent="0.25">
      <c r="A728" s="228"/>
      <c r="K728" s="5"/>
      <c r="R728" s="5"/>
      <c r="Y728" s="5"/>
      <c r="AF728" s="5"/>
      <c r="AM728" s="5"/>
      <c r="AT728" s="5"/>
      <c r="AU728" s="5"/>
      <c r="AV728" s="97"/>
      <c r="AY728" s="12"/>
    </row>
    <row r="729" spans="1:51" s="6" customFormat="1" x14ac:dyDescent="0.25">
      <c r="A729" s="228"/>
      <c r="K729" s="5"/>
      <c r="R729" s="5"/>
      <c r="Y729" s="5"/>
      <c r="AF729" s="5"/>
      <c r="AM729" s="5"/>
      <c r="AT729" s="5"/>
      <c r="AU729" s="5"/>
      <c r="AV729" s="97"/>
      <c r="AY729" s="12"/>
    </row>
    <row r="730" spans="1:51" s="6" customFormat="1" x14ac:dyDescent="0.25">
      <c r="A730" s="228"/>
      <c r="K730" s="5"/>
      <c r="R730" s="5"/>
      <c r="Y730" s="5"/>
      <c r="AF730" s="5"/>
      <c r="AM730" s="5"/>
      <c r="AT730" s="5"/>
      <c r="AU730" s="5"/>
      <c r="AV730" s="97"/>
      <c r="AY730" s="12"/>
    </row>
    <row r="731" spans="1:51" s="6" customFormat="1" x14ac:dyDescent="0.25">
      <c r="A731" s="228"/>
      <c r="K731" s="5"/>
      <c r="R731" s="5"/>
      <c r="Y731" s="5"/>
      <c r="AF731" s="5"/>
      <c r="AM731" s="5"/>
      <c r="AT731" s="5"/>
      <c r="AU731" s="5"/>
      <c r="AV731" s="97"/>
      <c r="AY731" s="12"/>
    </row>
    <row r="732" spans="1:51" s="6" customFormat="1" x14ac:dyDescent="0.25">
      <c r="A732" s="228"/>
      <c r="K732" s="5"/>
      <c r="R732" s="5"/>
      <c r="Y732" s="5"/>
      <c r="AF732" s="5"/>
      <c r="AM732" s="5"/>
      <c r="AT732" s="5"/>
      <c r="AU732" s="5"/>
      <c r="AV732" s="97"/>
      <c r="AY732" s="12"/>
    </row>
    <row r="733" spans="1:51" s="6" customFormat="1" x14ac:dyDescent="0.25">
      <c r="A733" s="228"/>
      <c r="K733" s="5"/>
      <c r="R733" s="5"/>
      <c r="Y733" s="5"/>
      <c r="AF733" s="5"/>
      <c r="AM733" s="5"/>
      <c r="AT733" s="5"/>
      <c r="AU733" s="5"/>
      <c r="AV733" s="97"/>
      <c r="AY733" s="12"/>
    </row>
    <row r="734" spans="1:51" s="6" customFormat="1" x14ac:dyDescent="0.25">
      <c r="A734" s="228"/>
      <c r="K734" s="5"/>
      <c r="R734" s="5"/>
      <c r="Y734" s="5"/>
      <c r="AF734" s="5"/>
      <c r="AM734" s="5"/>
      <c r="AT734" s="5"/>
      <c r="AU734" s="5"/>
      <c r="AV734" s="97"/>
      <c r="AY734" s="12"/>
    </row>
    <row r="735" spans="1:51" s="6" customFormat="1" x14ac:dyDescent="0.25">
      <c r="A735" s="228"/>
      <c r="K735" s="5"/>
      <c r="R735" s="5"/>
      <c r="Y735" s="5"/>
      <c r="AF735" s="5"/>
      <c r="AM735" s="5"/>
      <c r="AT735" s="5"/>
      <c r="AU735" s="5"/>
      <c r="AV735" s="97"/>
      <c r="AY735" s="12"/>
    </row>
    <row r="736" spans="1:51" s="6" customFormat="1" x14ac:dyDescent="0.25">
      <c r="A736" s="228"/>
      <c r="K736" s="5"/>
      <c r="R736" s="5"/>
      <c r="Y736" s="5"/>
      <c r="AF736" s="5"/>
      <c r="AM736" s="5"/>
      <c r="AT736" s="5"/>
      <c r="AU736" s="5"/>
      <c r="AV736" s="97"/>
      <c r="AY736" s="12"/>
    </row>
    <row r="737" spans="1:51" s="6" customFormat="1" x14ac:dyDescent="0.25">
      <c r="A737" s="228"/>
      <c r="K737" s="5"/>
      <c r="R737" s="5"/>
      <c r="Y737" s="5"/>
      <c r="AF737" s="5"/>
      <c r="AM737" s="5"/>
      <c r="AT737" s="5"/>
      <c r="AU737" s="5"/>
      <c r="AV737" s="97"/>
      <c r="AY737" s="12"/>
    </row>
    <row r="738" spans="1:51" s="6" customFormat="1" x14ac:dyDescent="0.25">
      <c r="A738" s="228"/>
      <c r="K738" s="5"/>
      <c r="R738" s="5"/>
      <c r="Y738" s="5"/>
      <c r="AF738" s="5"/>
      <c r="AM738" s="5"/>
      <c r="AT738" s="5"/>
      <c r="AU738" s="5"/>
      <c r="AV738" s="97"/>
      <c r="AY738" s="12"/>
    </row>
    <row r="739" spans="1:51" s="6" customFormat="1" x14ac:dyDescent="0.25">
      <c r="A739" s="228"/>
      <c r="K739" s="5"/>
      <c r="R739" s="5"/>
      <c r="Y739" s="5"/>
      <c r="AF739" s="5"/>
      <c r="AM739" s="5"/>
      <c r="AT739" s="5"/>
      <c r="AU739" s="5"/>
      <c r="AV739" s="97"/>
      <c r="AY739" s="12"/>
    </row>
    <row r="740" spans="1:51" s="6" customFormat="1" x14ac:dyDescent="0.25">
      <c r="A740" s="228"/>
      <c r="K740" s="5"/>
      <c r="R740" s="5"/>
      <c r="Y740" s="5"/>
      <c r="AF740" s="5"/>
      <c r="AM740" s="5"/>
      <c r="AT740" s="5"/>
      <c r="AU740" s="5"/>
      <c r="AV740" s="97"/>
      <c r="AY740" s="12"/>
    </row>
    <row r="741" spans="1:51" s="6" customFormat="1" x14ac:dyDescent="0.25">
      <c r="A741" s="228"/>
      <c r="K741" s="5"/>
      <c r="R741" s="5"/>
      <c r="Y741" s="5"/>
      <c r="AF741" s="5"/>
      <c r="AM741" s="5"/>
      <c r="AT741" s="5"/>
      <c r="AU741" s="5"/>
      <c r="AV741" s="97"/>
      <c r="AY741" s="12"/>
    </row>
    <row r="742" spans="1:51" s="6" customFormat="1" x14ac:dyDescent="0.25">
      <c r="A742" s="228"/>
      <c r="K742" s="5"/>
      <c r="R742" s="5"/>
      <c r="Y742" s="5"/>
      <c r="AF742" s="5"/>
      <c r="AM742" s="5"/>
      <c r="AT742" s="5"/>
      <c r="AU742" s="5"/>
      <c r="AV742" s="97"/>
      <c r="AY742" s="12"/>
    </row>
    <row r="743" spans="1:51" s="6" customFormat="1" x14ac:dyDescent="0.25">
      <c r="A743" s="228"/>
      <c r="K743" s="5"/>
      <c r="R743" s="5"/>
      <c r="Y743" s="5"/>
      <c r="AF743" s="5"/>
      <c r="AM743" s="5"/>
      <c r="AT743" s="5"/>
      <c r="AU743" s="5"/>
      <c r="AV743" s="97"/>
      <c r="AY743" s="12"/>
    </row>
    <row r="744" spans="1:51" s="6" customFormat="1" x14ac:dyDescent="0.25">
      <c r="A744" s="228"/>
      <c r="K744" s="5"/>
      <c r="R744" s="5"/>
      <c r="Y744" s="5"/>
      <c r="AF744" s="5"/>
      <c r="AM744" s="5"/>
      <c r="AT744" s="5"/>
      <c r="AU744" s="5"/>
      <c r="AV744" s="97"/>
      <c r="AY744" s="12"/>
    </row>
    <row r="745" spans="1:51" s="6" customFormat="1" x14ac:dyDescent="0.25">
      <c r="A745" s="228"/>
      <c r="K745" s="5"/>
      <c r="R745" s="5"/>
      <c r="Y745" s="5"/>
      <c r="AF745" s="5"/>
      <c r="AM745" s="5"/>
      <c r="AT745" s="5"/>
      <c r="AU745" s="5"/>
      <c r="AV745" s="97"/>
      <c r="AY745" s="12"/>
    </row>
    <row r="746" spans="1:51" s="6" customFormat="1" x14ac:dyDescent="0.25">
      <c r="A746" s="228"/>
      <c r="K746" s="5"/>
      <c r="R746" s="5"/>
      <c r="Y746" s="5"/>
      <c r="AF746" s="5"/>
      <c r="AM746" s="5"/>
      <c r="AT746" s="5"/>
      <c r="AU746" s="5"/>
      <c r="AV746" s="97"/>
      <c r="AY746" s="12"/>
    </row>
    <row r="747" spans="1:51" s="6" customFormat="1" x14ac:dyDescent="0.25">
      <c r="A747" s="228"/>
      <c r="K747" s="5"/>
      <c r="R747" s="5"/>
      <c r="Y747" s="5"/>
      <c r="AF747" s="5"/>
      <c r="AM747" s="5"/>
      <c r="AT747" s="5"/>
      <c r="AU747" s="5"/>
      <c r="AV747" s="97"/>
      <c r="AY747" s="12"/>
    </row>
    <row r="748" spans="1:51" s="6" customFormat="1" x14ac:dyDescent="0.25">
      <c r="A748" s="228"/>
      <c r="K748" s="5"/>
      <c r="R748" s="5"/>
      <c r="Y748" s="5"/>
      <c r="AF748" s="5"/>
      <c r="AM748" s="5"/>
      <c r="AT748" s="5"/>
      <c r="AU748" s="5"/>
      <c r="AV748" s="97"/>
      <c r="AY748" s="12"/>
    </row>
    <row r="749" spans="1:51" s="6" customFormat="1" x14ac:dyDescent="0.25">
      <c r="A749" s="228"/>
      <c r="K749" s="5"/>
      <c r="R749" s="5"/>
      <c r="Y749" s="5"/>
      <c r="AF749" s="5"/>
      <c r="AM749" s="5"/>
      <c r="AT749" s="5"/>
      <c r="AU749" s="5"/>
      <c r="AV749" s="97"/>
      <c r="AY749" s="12"/>
    </row>
    <row r="750" spans="1:51" s="6" customFormat="1" x14ac:dyDescent="0.25">
      <c r="A750" s="228"/>
      <c r="K750" s="5"/>
      <c r="R750" s="5"/>
      <c r="Y750" s="5"/>
      <c r="AF750" s="5"/>
      <c r="AM750" s="5"/>
      <c r="AT750" s="5"/>
      <c r="AU750" s="5"/>
      <c r="AV750" s="97"/>
      <c r="AY750" s="12"/>
    </row>
    <row r="751" spans="1:51" s="6" customFormat="1" x14ac:dyDescent="0.25">
      <c r="A751" s="228"/>
      <c r="K751" s="5"/>
      <c r="R751" s="5"/>
      <c r="Y751" s="5"/>
      <c r="AF751" s="5"/>
      <c r="AM751" s="5"/>
      <c r="AT751" s="5"/>
      <c r="AU751" s="5"/>
      <c r="AV751" s="97"/>
      <c r="AY751" s="12"/>
    </row>
    <row r="752" spans="1:51" s="6" customFormat="1" x14ac:dyDescent="0.25">
      <c r="A752" s="228"/>
      <c r="K752" s="5"/>
      <c r="R752" s="5"/>
      <c r="Y752" s="5"/>
      <c r="AF752" s="5"/>
      <c r="AM752" s="5"/>
      <c r="AT752" s="5"/>
      <c r="AU752" s="5"/>
      <c r="AV752" s="97"/>
      <c r="AY752" s="12"/>
    </row>
    <row r="753" spans="1:51" s="6" customFormat="1" x14ac:dyDescent="0.25">
      <c r="A753" s="228"/>
      <c r="K753" s="5"/>
      <c r="R753" s="5"/>
      <c r="Y753" s="5"/>
      <c r="AF753" s="5"/>
      <c r="AM753" s="5"/>
      <c r="AT753" s="5"/>
      <c r="AU753" s="5"/>
      <c r="AV753" s="97"/>
      <c r="AY753" s="12"/>
    </row>
    <row r="754" spans="1:51" s="6" customFormat="1" x14ac:dyDescent="0.25">
      <c r="A754" s="228"/>
      <c r="K754" s="5"/>
      <c r="R754" s="5"/>
      <c r="Y754" s="5"/>
      <c r="AF754" s="5"/>
      <c r="AM754" s="5"/>
      <c r="AT754" s="5"/>
      <c r="AU754" s="5"/>
      <c r="AV754" s="97"/>
      <c r="AY754" s="12"/>
    </row>
    <row r="755" spans="1:51" s="6" customFormat="1" x14ac:dyDescent="0.25">
      <c r="A755" s="228"/>
      <c r="K755" s="5"/>
      <c r="R755" s="5"/>
      <c r="Y755" s="5"/>
      <c r="AF755" s="5"/>
      <c r="AM755" s="5"/>
      <c r="AT755" s="5"/>
      <c r="AU755" s="5"/>
      <c r="AV755" s="97"/>
      <c r="AY755" s="12"/>
    </row>
    <row r="756" spans="1:51" s="6" customFormat="1" x14ac:dyDescent="0.25">
      <c r="A756" s="228"/>
      <c r="K756" s="5"/>
      <c r="R756" s="5"/>
      <c r="Y756" s="5"/>
      <c r="AF756" s="5"/>
      <c r="AM756" s="5"/>
      <c r="AT756" s="5"/>
      <c r="AU756" s="5"/>
      <c r="AV756" s="97"/>
      <c r="AY756" s="12"/>
    </row>
    <row r="757" spans="1:51" s="6" customFormat="1" x14ac:dyDescent="0.25">
      <c r="A757" s="228"/>
      <c r="K757" s="5"/>
      <c r="R757" s="5"/>
      <c r="Y757" s="5"/>
      <c r="AF757" s="5"/>
      <c r="AM757" s="5"/>
      <c r="AT757" s="5"/>
      <c r="AU757" s="5"/>
      <c r="AV757" s="97"/>
      <c r="AY757" s="12"/>
    </row>
    <row r="758" spans="1:51" s="6" customFormat="1" x14ac:dyDescent="0.25">
      <c r="A758" s="228"/>
      <c r="K758" s="5"/>
      <c r="R758" s="5"/>
      <c r="Y758" s="5"/>
      <c r="AF758" s="5"/>
      <c r="AM758" s="5"/>
      <c r="AT758" s="5"/>
      <c r="AU758" s="5"/>
      <c r="AV758" s="97"/>
      <c r="AY758" s="12"/>
    </row>
    <row r="759" spans="1:51" s="6" customFormat="1" x14ac:dyDescent="0.25">
      <c r="A759" s="228"/>
      <c r="K759" s="5"/>
      <c r="R759" s="5"/>
      <c r="Y759" s="5"/>
      <c r="AF759" s="5"/>
      <c r="AM759" s="5"/>
      <c r="AT759" s="5"/>
      <c r="AU759" s="5"/>
      <c r="AV759" s="97"/>
      <c r="AY759" s="12"/>
    </row>
    <row r="760" spans="1:51" s="6" customFormat="1" x14ac:dyDescent="0.25">
      <c r="A760" s="228"/>
      <c r="K760" s="5"/>
      <c r="R760" s="5"/>
      <c r="Y760" s="5"/>
      <c r="AF760" s="5"/>
      <c r="AM760" s="5"/>
      <c r="AT760" s="5"/>
      <c r="AU760" s="5"/>
      <c r="AV760" s="97"/>
      <c r="AY760" s="12"/>
    </row>
    <row r="761" spans="1:51" s="6" customFormat="1" x14ac:dyDescent="0.25">
      <c r="A761" s="228"/>
      <c r="K761" s="5"/>
      <c r="R761" s="5"/>
      <c r="Y761" s="5"/>
      <c r="AF761" s="5"/>
      <c r="AM761" s="5"/>
      <c r="AT761" s="5"/>
      <c r="AU761" s="5"/>
      <c r="AV761" s="97"/>
      <c r="AY761" s="12"/>
    </row>
    <row r="762" spans="1:51" s="6" customFormat="1" x14ac:dyDescent="0.25">
      <c r="A762" s="228"/>
      <c r="K762" s="5"/>
      <c r="R762" s="5"/>
      <c r="Y762" s="5"/>
      <c r="AF762" s="5"/>
      <c r="AM762" s="5"/>
      <c r="AT762" s="5"/>
      <c r="AU762" s="5"/>
      <c r="AV762" s="97"/>
      <c r="AY762" s="12"/>
    </row>
    <row r="763" spans="1:51" s="6" customFormat="1" x14ac:dyDescent="0.25">
      <c r="A763" s="228"/>
      <c r="K763" s="5"/>
      <c r="R763" s="5"/>
      <c r="Y763" s="5"/>
      <c r="AF763" s="5"/>
      <c r="AM763" s="5"/>
      <c r="AT763" s="5"/>
      <c r="AU763" s="5"/>
      <c r="AV763" s="97"/>
      <c r="AY763" s="12"/>
    </row>
    <row r="764" spans="1:51" s="6" customFormat="1" x14ac:dyDescent="0.25">
      <c r="A764" s="228"/>
      <c r="K764" s="5"/>
      <c r="R764" s="5"/>
      <c r="Y764" s="5"/>
      <c r="AF764" s="5"/>
      <c r="AM764" s="5"/>
      <c r="AT764" s="5"/>
      <c r="AU764" s="5"/>
      <c r="AV764" s="97"/>
      <c r="AY764" s="12"/>
    </row>
    <row r="765" spans="1:51" s="6" customFormat="1" x14ac:dyDescent="0.25">
      <c r="A765" s="228"/>
      <c r="K765" s="5"/>
      <c r="R765" s="5"/>
      <c r="Y765" s="5"/>
      <c r="AF765" s="5"/>
      <c r="AM765" s="5"/>
      <c r="AT765" s="5"/>
      <c r="AU765" s="5"/>
      <c r="AV765" s="97"/>
      <c r="AY765" s="12"/>
    </row>
    <row r="766" spans="1:51" s="6" customFormat="1" x14ac:dyDescent="0.25">
      <c r="A766" s="228"/>
      <c r="K766" s="5"/>
      <c r="R766" s="5"/>
      <c r="Y766" s="5"/>
      <c r="AF766" s="5"/>
      <c r="AM766" s="5"/>
      <c r="AT766" s="5"/>
      <c r="AU766" s="5"/>
      <c r="AV766" s="97"/>
      <c r="AY766" s="12"/>
    </row>
    <row r="767" spans="1:51" s="6" customFormat="1" x14ac:dyDescent="0.25">
      <c r="A767" s="228"/>
      <c r="K767" s="5"/>
      <c r="R767" s="5"/>
      <c r="Y767" s="5"/>
      <c r="AF767" s="5"/>
      <c r="AM767" s="5"/>
      <c r="AT767" s="5"/>
      <c r="AU767" s="5"/>
      <c r="AV767" s="97"/>
      <c r="AY767" s="12"/>
    </row>
    <row r="768" spans="1:51" s="6" customFormat="1" x14ac:dyDescent="0.25">
      <c r="A768" s="228"/>
      <c r="K768" s="5"/>
      <c r="R768" s="5"/>
      <c r="Y768" s="5"/>
      <c r="AF768" s="5"/>
      <c r="AM768" s="5"/>
      <c r="AT768" s="5"/>
      <c r="AU768" s="5"/>
      <c r="AV768" s="97"/>
      <c r="AY768" s="12"/>
    </row>
    <row r="769" spans="1:51" s="6" customFormat="1" x14ac:dyDescent="0.25">
      <c r="A769" s="228"/>
      <c r="K769" s="5"/>
      <c r="R769" s="5"/>
      <c r="Y769" s="5"/>
      <c r="AF769" s="5"/>
      <c r="AM769" s="5"/>
      <c r="AT769" s="5"/>
      <c r="AU769" s="5"/>
      <c r="AV769" s="97"/>
      <c r="AY769" s="12"/>
    </row>
    <row r="770" spans="1:51" s="6" customFormat="1" x14ac:dyDescent="0.25">
      <c r="A770" s="228"/>
      <c r="K770" s="5"/>
      <c r="R770" s="5"/>
      <c r="Y770" s="5"/>
      <c r="AF770" s="5"/>
      <c r="AM770" s="5"/>
      <c r="AT770" s="5"/>
      <c r="AU770" s="5"/>
      <c r="AV770" s="97"/>
      <c r="AY770" s="12"/>
    </row>
    <row r="771" spans="1:51" s="6" customFormat="1" x14ac:dyDescent="0.25">
      <c r="A771" s="228"/>
      <c r="K771" s="5"/>
      <c r="R771" s="5"/>
      <c r="Y771" s="5"/>
      <c r="AF771" s="5"/>
      <c r="AM771" s="5"/>
      <c r="AT771" s="5"/>
      <c r="AU771" s="5"/>
      <c r="AV771" s="97"/>
      <c r="AY771" s="12"/>
    </row>
    <row r="772" spans="1:51" s="6" customFormat="1" x14ac:dyDescent="0.25">
      <c r="A772" s="228"/>
      <c r="K772" s="5"/>
      <c r="R772" s="5"/>
      <c r="Y772" s="5"/>
      <c r="AF772" s="5"/>
      <c r="AM772" s="5"/>
      <c r="AT772" s="5"/>
      <c r="AU772" s="5"/>
      <c r="AV772" s="97"/>
      <c r="AY772" s="12"/>
    </row>
    <row r="773" spans="1:51" s="6" customFormat="1" x14ac:dyDescent="0.25">
      <c r="A773" s="228"/>
      <c r="K773" s="5"/>
      <c r="R773" s="5"/>
      <c r="Y773" s="5"/>
      <c r="AF773" s="5"/>
      <c r="AM773" s="5"/>
      <c r="AT773" s="5"/>
      <c r="AU773" s="5"/>
      <c r="AV773" s="97"/>
      <c r="AY773" s="12"/>
    </row>
    <row r="774" spans="1:51" s="6" customFormat="1" x14ac:dyDescent="0.25">
      <c r="A774" s="228"/>
      <c r="K774" s="5"/>
      <c r="R774" s="5"/>
      <c r="Y774" s="5"/>
      <c r="AF774" s="5"/>
      <c r="AM774" s="5"/>
      <c r="AT774" s="5"/>
      <c r="AU774" s="5"/>
      <c r="AV774" s="97"/>
      <c r="AY774" s="12"/>
    </row>
    <row r="775" spans="1:51" s="6" customFormat="1" x14ac:dyDescent="0.25">
      <c r="A775" s="228"/>
      <c r="K775" s="5"/>
      <c r="R775" s="5"/>
      <c r="Y775" s="5"/>
      <c r="AF775" s="5"/>
      <c r="AM775" s="5"/>
      <c r="AT775" s="5"/>
      <c r="AU775" s="5"/>
      <c r="AV775" s="97"/>
      <c r="AY775" s="12"/>
    </row>
    <row r="776" spans="1:51" s="6" customFormat="1" x14ac:dyDescent="0.25">
      <c r="A776" s="228"/>
      <c r="K776" s="5"/>
      <c r="R776" s="5"/>
      <c r="Y776" s="5"/>
      <c r="AF776" s="5"/>
      <c r="AM776" s="5"/>
      <c r="AT776" s="5"/>
      <c r="AU776" s="5"/>
      <c r="AV776" s="97"/>
      <c r="AY776" s="12"/>
    </row>
    <row r="777" spans="1:51" s="6" customFormat="1" x14ac:dyDescent="0.25">
      <c r="A777" s="228"/>
      <c r="K777" s="5"/>
      <c r="R777" s="5"/>
      <c r="Y777" s="5"/>
      <c r="AF777" s="5"/>
      <c r="AM777" s="5"/>
      <c r="AT777" s="5"/>
      <c r="AU777" s="5"/>
      <c r="AV777" s="97"/>
      <c r="AY777" s="12"/>
    </row>
    <row r="778" spans="1:51" s="6" customFormat="1" x14ac:dyDescent="0.25">
      <c r="A778" s="228"/>
      <c r="K778" s="5"/>
      <c r="R778" s="5"/>
      <c r="Y778" s="5"/>
      <c r="AF778" s="5"/>
      <c r="AM778" s="5"/>
      <c r="AT778" s="5"/>
      <c r="AU778" s="5"/>
      <c r="AV778" s="97"/>
      <c r="AY778" s="12"/>
    </row>
    <row r="779" spans="1:51" s="6" customFormat="1" x14ac:dyDescent="0.25">
      <c r="A779" s="228"/>
      <c r="K779" s="5"/>
      <c r="R779" s="5"/>
      <c r="Y779" s="5"/>
      <c r="AF779" s="5"/>
      <c r="AM779" s="5"/>
      <c r="AT779" s="5"/>
      <c r="AU779" s="5"/>
      <c r="AV779" s="97"/>
      <c r="AY779" s="12"/>
    </row>
    <row r="780" spans="1:51" s="6" customFormat="1" x14ac:dyDescent="0.25">
      <c r="A780" s="228"/>
      <c r="K780" s="5"/>
      <c r="R780" s="5"/>
      <c r="Y780" s="5"/>
      <c r="AF780" s="5"/>
      <c r="AM780" s="5"/>
      <c r="AT780" s="5"/>
      <c r="AU780" s="5"/>
      <c r="AV780" s="97"/>
      <c r="AY780" s="12"/>
    </row>
    <row r="781" spans="1:51" s="6" customFormat="1" x14ac:dyDescent="0.25">
      <c r="A781" s="228"/>
      <c r="K781" s="5"/>
      <c r="R781" s="5"/>
      <c r="Y781" s="5"/>
      <c r="AF781" s="5"/>
      <c r="AM781" s="5"/>
      <c r="AT781" s="5"/>
      <c r="AU781" s="5"/>
      <c r="AV781" s="97"/>
      <c r="AY781" s="12"/>
    </row>
    <row r="782" spans="1:51" s="6" customFormat="1" x14ac:dyDescent="0.25">
      <c r="A782" s="228"/>
      <c r="K782" s="5"/>
      <c r="R782" s="5"/>
      <c r="Y782" s="5"/>
      <c r="AF782" s="5"/>
      <c r="AM782" s="5"/>
      <c r="AT782" s="5"/>
      <c r="AU782" s="5"/>
      <c r="AV782" s="97"/>
      <c r="AY782" s="12"/>
    </row>
    <row r="783" spans="1:51" s="6" customFormat="1" x14ac:dyDescent="0.25">
      <c r="A783" s="228"/>
      <c r="K783" s="5"/>
      <c r="R783" s="5"/>
      <c r="Y783" s="5"/>
      <c r="AF783" s="5"/>
      <c r="AM783" s="5"/>
      <c r="AT783" s="5"/>
      <c r="AU783" s="5"/>
      <c r="AV783" s="97"/>
      <c r="AY783" s="12"/>
    </row>
    <row r="784" spans="1:51" s="6" customFormat="1" x14ac:dyDescent="0.25">
      <c r="A784" s="228"/>
      <c r="K784" s="5"/>
      <c r="R784" s="5"/>
      <c r="Y784" s="5"/>
      <c r="AF784" s="5"/>
      <c r="AM784" s="5"/>
      <c r="AT784" s="5"/>
      <c r="AU784" s="5"/>
      <c r="AV784" s="97"/>
      <c r="AY784" s="12"/>
    </row>
    <row r="785" spans="1:51" s="6" customFormat="1" x14ac:dyDescent="0.25">
      <c r="A785" s="228"/>
      <c r="K785" s="5"/>
      <c r="R785" s="5"/>
      <c r="Y785" s="5"/>
      <c r="AF785" s="5"/>
      <c r="AM785" s="5"/>
      <c r="AT785" s="5"/>
      <c r="AU785" s="5"/>
      <c r="AV785" s="97"/>
      <c r="AY785" s="12"/>
    </row>
    <row r="786" spans="1:51" s="6" customFormat="1" x14ac:dyDescent="0.25">
      <c r="A786" s="228"/>
      <c r="K786" s="5"/>
      <c r="R786" s="5"/>
      <c r="Y786" s="5"/>
      <c r="AF786" s="5"/>
      <c r="AM786" s="5"/>
      <c r="AT786" s="5"/>
      <c r="AU786" s="5"/>
      <c r="AV786" s="97"/>
      <c r="AY786" s="12"/>
    </row>
    <row r="787" spans="1:51" s="6" customFormat="1" x14ac:dyDescent="0.25">
      <c r="A787" s="228"/>
      <c r="K787" s="5"/>
      <c r="R787" s="5"/>
      <c r="Y787" s="5"/>
      <c r="AF787" s="5"/>
      <c r="AM787" s="5"/>
      <c r="AT787" s="5"/>
      <c r="AU787" s="5"/>
      <c r="AV787" s="97"/>
      <c r="AY787" s="12"/>
    </row>
    <row r="788" spans="1:51" s="6" customFormat="1" x14ac:dyDescent="0.25">
      <c r="A788" s="228"/>
      <c r="K788" s="5"/>
      <c r="R788" s="5"/>
      <c r="Y788" s="5"/>
      <c r="AF788" s="5"/>
      <c r="AM788" s="5"/>
      <c r="AT788" s="5"/>
      <c r="AU788" s="5"/>
      <c r="AV788" s="97"/>
      <c r="AY788" s="12"/>
    </row>
    <row r="789" spans="1:51" s="6" customFormat="1" x14ac:dyDescent="0.25">
      <c r="A789" s="228"/>
      <c r="K789" s="5"/>
      <c r="R789" s="5"/>
      <c r="Y789" s="5"/>
      <c r="AF789" s="5"/>
      <c r="AM789" s="5"/>
      <c r="AT789" s="5"/>
      <c r="AU789" s="5"/>
      <c r="AV789" s="97"/>
      <c r="AY789" s="12"/>
    </row>
    <row r="790" spans="1:51" s="6" customFormat="1" x14ac:dyDescent="0.25">
      <c r="A790" s="228"/>
      <c r="K790" s="5"/>
      <c r="R790" s="5"/>
      <c r="Y790" s="5"/>
      <c r="AF790" s="5"/>
      <c r="AM790" s="5"/>
      <c r="AT790" s="5"/>
      <c r="AU790" s="5"/>
      <c r="AV790" s="97"/>
      <c r="AY790" s="12"/>
    </row>
    <row r="791" spans="1:51" s="6" customFormat="1" x14ac:dyDescent="0.25">
      <c r="A791" s="228"/>
      <c r="K791" s="5"/>
      <c r="R791" s="5"/>
      <c r="Y791" s="5"/>
      <c r="AF791" s="5"/>
      <c r="AM791" s="5"/>
      <c r="AT791" s="5"/>
      <c r="AU791" s="5"/>
      <c r="AV791" s="97"/>
      <c r="AY791" s="12"/>
    </row>
    <row r="792" spans="1:51" s="6" customFormat="1" x14ac:dyDescent="0.25">
      <c r="A792" s="228"/>
      <c r="K792" s="5"/>
      <c r="R792" s="5"/>
      <c r="Y792" s="5"/>
      <c r="AF792" s="5"/>
      <c r="AM792" s="5"/>
      <c r="AT792" s="5"/>
      <c r="AU792" s="5"/>
      <c r="AV792" s="97"/>
      <c r="AY792" s="12"/>
    </row>
    <row r="793" spans="1:51" s="6" customFormat="1" x14ac:dyDescent="0.25">
      <c r="A793" s="228"/>
      <c r="K793" s="5"/>
      <c r="R793" s="5"/>
      <c r="Y793" s="5"/>
      <c r="AF793" s="5"/>
      <c r="AM793" s="5"/>
      <c r="AT793" s="5"/>
      <c r="AU793" s="5"/>
      <c r="AV793" s="97"/>
      <c r="AY793" s="12"/>
    </row>
    <row r="794" spans="1:51" s="6" customFormat="1" x14ac:dyDescent="0.25">
      <c r="A794" s="228"/>
      <c r="K794" s="5"/>
      <c r="R794" s="5"/>
      <c r="Y794" s="5"/>
      <c r="AF794" s="5"/>
      <c r="AM794" s="5"/>
      <c r="AT794" s="5"/>
      <c r="AU794" s="5"/>
      <c r="AV794" s="97"/>
      <c r="AY794" s="12"/>
    </row>
    <row r="795" spans="1:51" s="6" customFormat="1" x14ac:dyDescent="0.25">
      <c r="A795" s="228"/>
      <c r="K795" s="5"/>
      <c r="R795" s="5"/>
      <c r="Y795" s="5"/>
      <c r="AF795" s="5"/>
      <c r="AM795" s="5"/>
      <c r="AT795" s="5"/>
      <c r="AU795" s="5"/>
      <c r="AV795" s="97"/>
      <c r="AY795" s="12"/>
    </row>
    <row r="796" spans="1:51" s="6" customFormat="1" x14ac:dyDescent="0.25">
      <c r="A796" s="228"/>
      <c r="K796" s="5"/>
      <c r="R796" s="5"/>
      <c r="Y796" s="5"/>
      <c r="AF796" s="5"/>
      <c r="AM796" s="5"/>
      <c r="AT796" s="5"/>
      <c r="AU796" s="5"/>
      <c r="AV796" s="97"/>
      <c r="AY796" s="12"/>
    </row>
    <row r="797" spans="1:51" s="6" customFormat="1" x14ac:dyDescent="0.25">
      <c r="A797" s="228"/>
      <c r="K797" s="5"/>
      <c r="R797" s="5"/>
      <c r="Y797" s="5"/>
      <c r="AF797" s="5"/>
      <c r="AM797" s="5"/>
      <c r="AT797" s="5"/>
      <c r="AU797" s="5"/>
      <c r="AV797" s="97"/>
      <c r="AY797" s="12"/>
    </row>
    <row r="798" spans="1:51" s="6" customFormat="1" x14ac:dyDescent="0.25">
      <c r="A798" s="228"/>
      <c r="K798" s="5"/>
      <c r="R798" s="5"/>
      <c r="Y798" s="5"/>
      <c r="AF798" s="5"/>
      <c r="AM798" s="5"/>
      <c r="AT798" s="5"/>
      <c r="AU798" s="5"/>
      <c r="AV798" s="97"/>
      <c r="AY798" s="12"/>
    </row>
    <row r="799" spans="1:51" s="6" customFormat="1" x14ac:dyDescent="0.25">
      <c r="A799" s="228"/>
      <c r="K799" s="5"/>
      <c r="R799" s="5"/>
      <c r="Y799" s="5"/>
      <c r="AF799" s="5"/>
      <c r="AM799" s="5"/>
      <c r="AT799" s="5"/>
      <c r="AU799" s="5"/>
      <c r="AV799" s="97"/>
      <c r="AY799" s="12"/>
    </row>
    <row r="800" spans="1:51" s="6" customFormat="1" x14ac:dyDescent="0.25">
      <c r="A800" s="228"/>
      <c r="K800" s="5"/>
      <c r="R800" s="5"/>
      <c r="Y800" s="5"/>
      <c r="AF800" s="5"/>
      <c r="AM800" s="5"/>
      <c r="AT800" s="5"/>
      <c r="AU800" s="5"/>
      <c r="AV800" s="97"/>
      <c r="AY800" s="12"/>
    </row>
    <row r="801" spans="1:51" s="6" customFormat="1" x14ac:dyDescent="0.25">
      <c r="A801" s="228"/>
      <c r="K801" s="5"/>
      <c r="R801" s="5"/>
      <c r="Y801" s="5"/>
      <c r="AF801" s="5"/>
      <c r="AM801" s="5"/>
      <c r="AT801" s="5"/>
      <c r="AU801" s="5"/>
      <c r="AV801" s="97"/>
      <c r="AY801" s="12"/>
    </row>
    <row r="802" spans="1:51" s="6" customFormat="1" x14ac:dyDescent="0.25">
      <c r="A802" s="228"/>
      <c r="K802" s="5"/>
      <c r="R802" s="5"/>
      <c r="Y802" s="5"/>
      <c r="AF802" s="5"/>
      <c r="AM802" s="5"/>
      <c r="AT802" s="5"/>
      <c r="AU802" s="5"/>
      <c r="AV802" s="97"/>
      <c r="AY802" s="12"/>
    </row>
    <row r="803" spans="1:51" s="6" customFormat="1" x14ac:dyDescent="0.25">
      <c r="A803" s="228"/>
      <c r="K803" s="5"/>
      <c r="R803" s="5"/>
      <c r="Y803" s="5"/>
      <c r="AF803" s="5"/>
      <c r="AM803" s="5"/>
      <c r="AT803" s="5"/>
      <c r="AU803" s="5"/>
      <c r="AV803" s="97"/>
      <c r="AY803" s="12"/>
    </row>
    <row r="804" spans="1:51" s="6" customFormat="1" x14ac:dyDescent="0.25">
      <c r="A804" s="228"/>
      <c r="K804" s="5"/>
      <c r="R804" s="5"/>
      <c r="Y804" s="5"/>
      <c r="AF804" s="5"/>
      <c r="AM804" s="5"/>
      <c r="AT804" s="5"/>
      <c r="AU804" s="5"/>
      <c r="AV804" s="97"/>
      <c r="AY804" s="12"/>
    </row>
    <row r="805" spans="1:51" s="6" customFormat="1" x14ac:dyDescent="0.25">
      <c r="A805" s="228"/>
      <c r="K805" s="5"/>
      <c r="R805" s="5"/>
      <c r="Y805" s="5"/>
      <c r="AF805" s="5"/>
      <c r="AM805" s="5"/>
      <c r="AT805" s="5"/>
      <c r="AU805" s="5"/>
      <c r="AV805" s="97"/>
      <c r="AY805" s="12"/>
    </row>
    <row r="806" spans="1:51" s="6" customFormat="1" x14ac:dyDescent="0.25">
      <c r="A806" s="228"/>
      <c r="K806" s="5"/>
      <c r="R806" s="5"/>
      <c r="Y806" s="5"/>
      <c r="AF806" s="5"/>
      <c r="AM806" s="5"/>
      <c r="AT806" s="5"/>
      <c r="AU806" s="5"/>
      <c r="AV806" s="97"/>
      <c r="AY806" s="12"/>
    </row>
    <row r="807" spans="1:51" s="6" customFormat="1" x14ac:dyDescent="0.25">
      <c r="A807" s="228"/>
      <c r="K807" s="5"/>
      <c r="R807" s="5"/>
      <c r="Y807" s="5"/>
      <c r="AF807" s="5"/>
      <c r="AM807" s="5"/>
      <c r="AT807" s="5"/>
      <c r="AU807" s="5"/>
      <c r="AV807" s="97"/>
      <c r="AY807" s="12"/>
    </row>
    <row r="808" spans="1:51" s="6" customFormat="1" x14ac:dyDescent="0.25">
      <c r="A808" s="228"/>
      <c r="K808" s="5"/>
      <c r="R808" s="5"/>
      <c r="Y808" s="5"/>
      <c r="AF808" s="5"/>
      <c r="AM808" s="5"/>
      <c r="AT808" s="5"/>
      <c r="AU808" s="5"/>
      <c r="AV808" s="97"/>
      <c r="AY808" s="12"/>
    </row>
    <row r="809" spans="1:51" s="6" customFormat="1" x14ac:dyDescent="0.25">
      <c r="A809" s="228"/>
      <c r="K809" s="5"/>
      <c r="R809" s="5"/>
      <c r="Y809" s="5"/>
      <c r="AF809" s="5"/>
      <c r="AM809" s="5"/>
      <c r="AT809" s="5"/>
      <c r="AU809" s="5"/>
      <c r="AV809" s="97"/>
      <c r="AY809" s="12"/>
    </row>
    <row r="810" spans="1:51" s="6" customFormat="1" x14ac:dyDescent="0.25">
      <c r="A810" s="228"/>
      <c r="K810" s="5"/>
      <c r="R810" s="5"/>
      <c r="Y810" s="5"/>
      <c r="AF810" s="5"/>
      <c r="AM810" s="5"/>
      <c r="AT810" s="5"/>
      <c r="AU810" s="5"/>
      <c r="AV810" s="97"/>
      <c r="AY810" s="12"/>
    </row>
    <row r="811" spans="1:51" s="6" customFormat="1" x14ac:dyDescent="0.25">
      <c r="A811" s="228"/>
      <c r="K811" s="5"/>
      <c r="R811" s="5"/>
      <c r="Y811" s="5"/>
      <c r="AF811" s="5"/>
      <c r="AM811" s="5"/>
      <c r="AT811" s="5"/>
      <c r="AU811" s="5"/>
      <c r="AV811" s="97"/>
      <c r="AY811" s="12"/>
    </row>
    <row r="812" spans="1:51" s="6" customFormat="1" x14ac:dyDescent="0.25">
      <c r="A812" s="228"/>
      <c r="K812" s="5"/>
      <c r="R812" s="5"/>
      <c r="Y812" s="5"/>
      <c r="AF812" s="5"/>
      <c r="AM812" s="5"/>
      <c r="AT812" s="5"/>
      <c r="AU812" s="5"/>
      <c r="AV812" s="97"/>
      <c r="AY812" s="12"/>
    </row>
    <row r="813" spans="1:51" s="6" customFormat="1" x14ac:dyDescent="0.25">
      <c r="A813" s="228"/>
      <c r="K813" s="5"/>
      <c r="R813" s="5"/>
      <c r="Y813" s="5"/>
      <c r="AF813" s="5"/>
      <c r="AM813" s="5"/>
      <c r="AT813" s="5"/>
      <c r="AU813" s="5"/>
      <c r="AV813" s="97"/>
      <c r="AY813" s="12"/>
    </row>
    <row r="814" spans="1:51" s="6" customFormat="1" x14ac:dyDescent="0.25">
      <c r="A814" s="228"/>
      <c r="K814" s="5"/>
      <c r="R814" s="5"/>
      <c r="Y814" s="5"/>
      <c r="AF814" s="5"/>
      <c r="AM814" s="5"/>
      <c r="AT814" s="5"/>
      <c r="AU814" s="5"/>
      <c r="AV814" s="97"/>
      <c r="AY814" s="12"/>
    </row>
    <row r="815" spans="1:51" s="6" customFormat="1" x14ac:dyDescent="0.25">
      <c r="A815" s="228"/>
      <c r="K815" s="5"/>
      <c r="R815" s="5"/>
      <c r="Y815" s="5"/>
      <c r="AF815" s="5"/>
      <c r="AM815" s="5"/>
      <c r="AT815" s="5"/>
      <c r="AU815" s="5"/>
      <c r="AV815" s="97"/>
      <c r="AY815" s="12"/>
    </row>
    <row r="816" spans="1:51" s="6" customFormat="1" x14ac:dyDescent="0.25">
      <c r="A816" s="228"/>
      <c r="K816" s="5"/>
      <c r="R816" s="5"/>
      <c r="Y816" s="5"/>
      <c r="AF816" s="5"/>
      <c r="AM816" s="5"/>
      <c r="AT816" s="5"/>
      <c r="AU816" s="5"/>
      <c r="AV816" s="97"/>
      <c r="AY816" s="12"/>
    </row>
    <row r="817" spans="1:51" s="6" customFormat="1" x14ac:dyDescent="0.25">
      <c r="A817" s="228"/>
      <c r="K817" s="5"/>
      <c r="R817" s="5"/>
      <c r="Y817" s="5"/>
      <c r="AF817" s="5"/>
      <c r="AM817" s="5"/>
      <c r="AT817" s="5"/>
      <c r="AU817" s="5"/>
      <c r="AV817" s="97"/>
      <c r="AY817" s="12"/>
    </row>
    <row r="818" spans="1:51" s="6" customFormat="1" x14ac:dyDescent="0.25">
      <c r="A818" s="228"/>
      <c r="K818" s="5"/>
      <c r="R818" s="5"/>
      <c r="Y818" s="5"/>
      <c r="AF818" s="5"/>
      <c r="AM818" s="5"/>
      <c r="AT818" s="5"/>
      <c r="AU818" s="5"/>
      <c r="AV818" s="97"/>
      <c r="AY818" s="12"/>
    </row>
    <row r="819" spans="1:51" s="6" customFormat="1" x14ac:dyDescent="0.25">
      <c r="A819" s="228"/>
      <c r="K819" s="5"/>
      <c r="R819" s="5"/>
      <c r="Y819" s="5"/>
      <c r="AF819" s="5"/>
      <c r="AM819" s="5"/>
      <c r="AT819" s="5"/>
      <c r="AU819" s="5"/>
      <c r="AV819" s="97"/>
      <c r="AY819" s="12"/>
    </row>
    <row r="820" spans="1:51" s="6" customFormat="1" x14ac:dyDescent="0.25">
      <c r="A820" s="228"/>
      <c r="K820" s="5"/>
      <c r="R820" s="5"/>
      <c r="Y820" s="5"/>
      <c r="AF820" s="5"/>
      <c r="AM820" s="5"/>
      <c r="AT820" s="5"/>
      <c r="AU820" s="5"/>
      <c r="AV820" s="97"/>
      <c r="AY820" s="12"/>
    </row>
    <row r="821" spans="1:51" s="6" customFormat="1" x14ac:dyDescent="0.25">
      <c r="A821" s="228"/>
      <c r="K821" s="5"/>
      <c r="R821" s="5"/>
      <c r="Y821" s="5"/>
      <c r="AF821" s="5"/>
      <c r="AM821" s="5"/>
      <c r="AT821" s="5"/>
      <c r="AU821" s="5"/>
      <c r="AV821" s="97"/>
      <c r="AY821" s="12"/>
    </row>
    <row r="822" spans="1:51" s="6" customFormat="1" x14ac:dyDescent="0.25">
      <c r="A822" s="228"/>
      <c r="K822" s="5"/>
      <c r="R822" s="5"/>
      <c r="Y822" s="5"/>
      <c r="AF822" s="5"/>
      <c r="AM822" s="5"/>
      <c r="AT822" s="5"/>
      <c r="AU822" s="5"/>
      <c r="AV822" s="97"/>
      <c r="AY822" s="12"/>
    </row>
    <row r="823" spans="1:51" s="6" customFormat="1" x14ac:dyDescent="0.25">
      <c r="A823" s="228"/>
      <c r="K823" s="5"/>
      <c r="R823" s="5"/>
      <c r="Y823" s="5"/>
      <c r="AF823" s="5"/>
      <c r="AM823" s="5"/>
      <c r="AT823" s="5"/>
      <c r="AU823" s="5"/>
      <c r="AV823" s="97"/>
      <c r="AY823" s="12"/>
    </row>
    <row r="824" spans="1:51" s="6" customFormat="1" x14ac:dyDescent="0.25">
      <c r="A824" s="228"/>
      <c r="K824" s="5"/>
      <c r="R824" s="5"/>
      <c r="Y824" s="5"/>
      <c r="AF824" s="5"/>
      <c r="AM824" s="5"/>
      <c r="AT824" s="5"/>
      <c r="AU824" s="5"/>
      <c r="AV824" s="97"/>
      <c r="AY824" s="12"/>
    </row>
    <row r="825" spans="1:51" s="6" customFormat="1" x14ac:dyDescent="0.25">
      <c r="A825" s="228"/>
      <c r="K825" s="5"/>
      <c r="R825" s="5"/>
      <c r="Y825" s="5"/>
      <c r="AF825" s="5"/>
      <c r="AM825" s="5"/>
      <c r="AT825" s="5"/>
      <c r="AU825" s="5"/>
      <c r="AV825" s="97"/>
      <c r="AY825" s="12"/>
    </row>
    <row r="826" spans="1:51" s="6" customFormat="1" x14ac:dyDescent="0.25">
      <c r="A826" s="228"/>
      <c r="K826" s="5"/>
      <c r="R826" s="5"/>
      <c r="Y826" s="5"/>
      <c r="AF826" s="5"/>
      <c r="AM826" s="5"/>
      <c r="AT826" s="5"/>
      <c r="AU826" s="5"/>
      <c r="AV826" s="97"/>
      <c r="AY826" s="12"/>
    </row>
    <row r="827" spans="1:51" s="6" customFormat="1" x14ac:dyDescent="0.25">
      <c r="A827" s="228"/>
      <c r="K827" s="5"/>
      <c r="R827" s="5"/>
      <c r="Y827" s="5"/>
      <c r="AF827" s="5"/>
      <c r="AM827" s="5"/>
      <c r="AT827" s="5"/>
      <c r="AU827" s="5"/>
      <c r="AV827" s="97"/>
      <c r="AY827" s="12"/>
    </row>
    <row r="828" spans="1:51" s="6" customFormat="1" x14ac:dyDescent="0.25">
      <c r="A828" s="228"/>
      <c r="K828" s="5"/>
      <c r="R828" s="5"/>
      <c r="Y828" s="5"/>
      <c r="AF828" s="5"/>
      <c r="AM828" s="5"/>
      <c r="AT828" s="5"/>
      <c r="AU828" s="5"/>
      <c r="AV828" s="97"/>
      <c r="AY828" s="12"/>
    </row>
    <row r="829" spans="1:51" s="6" customFormat="1" x14ac:dyDescent="0.25">
      <c r="A829" s="228"/>
      <c r="K829" s="5"/>
      <c r="R829" s="5"/>
      <c r="Y829" s="5"/>
      <c r="AF829" s="5"/>
      <c r="AM829" s="5"/>
      <c r="AT829" s="5"/>
      <c r="AU829" s="5"/>
      <c r="AV829" s="97"/>
      <c r="AY829" s="12"/>
    </row>
    <row r="830" spans="1:51" s="6" customFormat="1" x14ac:dyDescent="0.25">
      <c r="A830" s="228"/>
      <c r="K830" s="5"/>
      <c r="R830" s="5"/>
      <c r="Y830" s="5"/>
      <c r="AF830" s="5"/>
      <c r="AM830" s="5"/>
      <c r="AT830" s="5"/>
      <c r="AU830" s="5"/>
      <c r="AV830" s="97"/>
      <c r="AY830" s="12"/>
    </row>
    <row r="831" spans="1:51" s="6" customFormat="1" x14ac:dyDescent="0.25">
      <c r="A831" s="228"/>
      <c r="K831" s="5"/>
      <c r="R831" s="5"/>
      <c r="Y831" s="5"/>
      <c r="AF831" s="5"/>
      <c r="AM831" s="5"/>
      <c r="AT831" s="5"/>
      <c r="AU831" s="5"/>
      <c r="AV831" s="97"/>
      <c r="AY831" s="12"/>
    </row>
    <row r="832" spans="1:51" s="6" customFormat="1" x14ac:dyDescent="0.25">
      <c r="A832" s="228"/>
      <c r="K832" s="5"/>
      <c r="R832" s="5"/>
      <c r="Y832" s="5"/>
      <c r="AF832" s="5"/>
      <c r="AM832" s="5"/>
      <c r="AT832" s="5"/>
      <c r="AU832" s="5"/>
      <c r="AV832" s="97"/>
      <c r="AY832" s="12"/>
    </row>
    <row r="833" spans="1:51" s="6" customFormat="1" x14ac:dyDescent="0.25">
      <c r="A833" s="228"/>
      <c r="K833" s="5"/>
      <c r="R833" s="5"/>
      <c r="Y833" s="5"/>
      <c r="AF833" s="5"/>
      <c r="AM833" s="5"/>
      <c r="AT833" s="5"/>
      <c r="AU833" s="5"/>
      <c r="AV833" s="97"/>
      <c r="AY833" s="12"/>
    </row>
    <row r="834" spans="1:51" s="6" customFormat="1" x14ac:dyDescent="0.25">
      <c r="A834" s="228"/>
      <c r="K834" s="5"/>
      <c r="R834" s="5"/>
      <c r="Y834" s="5"/>
      <c r="AF834" s="5"/>
      <c r="AM834" s="5"/>
      <c r="AT834" s="5"/>
      <c r="AU834" s="5"/>
      <c r="AV834" s="97"/>
      <c r="AY834" s="12"/>
    </row>
    <row r="835" spans="1:51" s="6" customFormat="1" x14ac:dyDescent="0.25">
      <c r="A835" s="228"/>
      <c r="K835" s="5"/>
      <c r="R835" s="5"/>
      <c r="Y835" s="5"/>
      <c r="AF835" s="5"/>
      <c r="AM835" s="5"/>
      <c r="AT835" s="5"/>
      <c r="AU835" s="5"/>
      <c r="AV835" s="97"/>
      <c r="AY835" s="12"/>
    </row>
    <row r="836" spans="1:51" s="6" customFormat="1" x14ac:dyDescent="0.25">
      <c r="A836" s="228"/>
      <c r="K836" s="5"/>
      <c r="R836" s="5"/>
      <c r="Y836" s="5"/>
      <c r="AF836" s="5"/>
      <c r="AM836" s="5"/>
      <c r="AT836" s="5"/>
      <c r="AU836" s="5"/>
      <c r="AV836" s="97"/>
      <c r="AY836" s="12"/>
    </row>
    <row r="837" spans="1:51" s="6" customFormat="1" x14ac:dyDescent="0.25">
      <c r="A837" s="228"/>
      <c r="K837" s="5"/>
      <c r="R837" s="5"/>
      <c r="Y837" s="5"/>
      <c r="AF837" s="5"/>
      <c r="AM837" s="5"/>
      <c r="AT837" s="5"/>
      <c r="AU837" s="5"/>
      <c r="AV837" s="97"/>
      <c r="AY837" s="12"/>
    </row>
    <row r="838" spans="1:51" s="6" customFormat="1" x14ac:dyDescent="0.25">
      <c r="A838" s="228"/>
      <c r="K838" s="5"/>
      <c r="R838" s="5"/>
      <c r="Y838" s="5"/>
      <c r="AF838" s="5"/>
      <c r="AM838" s="5"/>
      <c r="AT838" s="5"/>
      <c r="AU838" s="5"/>
      <c r="AV838" s="97"/>
      <c r="AY838" s="12"/>
    </row>
    <row r="839" spans="1:51" s="6" customFormat="1" x14ac:dyDescent="0.25">
      <c r="A839" s="228"/>
      <c r="K839" s="5"/>
      <c r="R839" s="5"/>
      <c r="Y839" s="5"/>
      <c r="AF839" s="5"/>
      <c r="AM839" s="5"/>
      <c r="AT839" s="5"/>
      <c r="AU839" s="5"/>
      <c r="AV839" s="97"/>
      <c r="AY839" s="12"/>
    </row>
    <row r="840" spans="1:51" s="6" customFormat="1" x14ac:dyDescent="0.25">
      <c r="A840" s="228"/>
      <c r="K840" s="5"/>
      <c r="R840" s="5"/>
      <c r="Y840" s="5"/>
      <c r="AF840" s="5"/>
      <c r="AM840" s="5"/>
      <c r="AT840" s="5"/>
      <c r="AU840" s="5"/>
      <c r="AV840" s="97"/>
      <c r="AY840" s="12"/>
    </row>
    <row r="841" spans="1:51" s="6" customFormat="1" x14ac:dyDescent="0.25">
      <c r="A841" s="228"/>
      <c r="K841" s="5"/>
      <c r="R841" s="5"/>
      <c r="Y841" s="5"/>
      <c r="AF841" s="5"/>
      <c r="AM841" s="5"/>
      <c r="AT841" s="5"/>
      <c r="AU841" s="5"/>
      <c r="AV841" s="97"/>
      <c r="AY841" s="12"/>
    </row>
    <row r="842" spans="1:51" s="6" customFormat="1" x14ac:dyDescent="0.25">
      <c r="A842" s="228"/>
      <c r="K842" s="5"/>
      <c r="R842" s="5"/>
      <c r="Y842" s="5"/>
      <c r="AF842" s="5"/>
      <c r="AM842" s="5"/>
      <c r="AT842" s="5"/>
      <c r="AU842" s="5"/>
      <c r="AV842" s="97"/>
      <c r="AY842" s="12"/>
    </row>
    <row r="843" spans="1:51" s="6" customFormat="1" x14ac:dyDescent="0.25">
      <c r="A843" s="228"/>
      <c r="K843" s="5"/>
      <c r="R843" s="5"/>
      <c r="Y843" s="5"/>
      <c r="AF843" s="5"/>
      <c r="AM843" s="5"/>
      <c r="AT843" s="5"/>
      <c r="AU843" s="5"/>
      <c r="AV843" s="97"/>
      <c r="AY843" s="12"/>
    </row>
    <row r="844" spans="1:51" s="6" customFormat="1" x14ac:dyDescent="0.25">
      <c r="A844" s="228"/>
      <c r="K844" s="5"/>
      <c r="R844" s="5"/>
      <c r="Y844" s="5"/>
      <c r="AF844" s="5"/>
      <c r="AM844" s="5"/>
      <c r="AT844" s="5"/>
      <c r="AU844" s="5"/>
      <c r="AV844" s="97"/>
      <c r="AY844" s="12"/>
    </row>
    <row r="845" spans="1:51" s="6" customFormat="1" x14ac:dyDescent="0.25">
      <c r="A845" s="228"/>
      <c r="K845" s="5"/>
      <c r="R845" s="5"/>
      <c r="Y845" s="5"/>
      <c r="AF845" s="5"/>
      <c r="AM845" s="5"/>
      <c r="AT845" s="5"/>
      <c r="AU845" s="5"/>
      <c r="AV845" s="97"/>
      <c r="AY845" s="12"/>
    </row>
    <row r="846" spans="1:51" s="6" customFormat="1" x14ac:dyDescent="0.25">
      <c r="A846" s="228"/>
      <c r="K846" s="5"/>
      <c r="R846" s="5"/>
      <c r="Y846" s="5"/>
      <c r="AF846" s="5"/>
      <c r="AM846" s="5"/>
      <c r="AT846" s="5"/>
      <c r="AU846" s="5"/>
      <c r="AV846" s="97"/>
      <c r="AY846" s="12"/>
    </row>
    <row r="847" spans="1:51" s="6" customFormat="1" x14ac:dyDescent="0.25">
      <c r="A847" s="228"/>
      <c r="K847" s="5"/>
      <c r="R847" s="5"/>
      <c r="Y847" s="5"/>
      <c r="AF847" s="5"/>
      <c r="AM847" s="5"/>
      <c r="AT847" s="5"/>
      <c r="AU847" s="5"/>
      <c r="AV847" s="97"/>
      <c r="AY847" s="12"/>
    </row>
    <row r="848" spans="1:51" s="6" customFormat="1" x14ac:dyDescent="0.25">
      <c r="A848" s="228"/>
      <c r="K848" s="5"/>
      <c r="R848" s="5"/>
      <c r="Y848" s="5"/>
      <c r="AF848" s="5"/>
      <c r="AM848" s="5"/>
      <c r="AT848" s="5"/>
      <c r="AU848" s="5"/>
      <c r="AV848" s="97"/>
      <c r="AY848" s="12"/>
    </row>
    <row r="849" spans="1:51" s="6" customFormat="1" x14ac:dyDescent="0.25">
      <c r="A849" s="228"/>
      <c r="K849" s="5"/>
      <c r="R849" s="5"/>
      <c r="Y849" s="5"/>
      <c r="AF849" s="5"/>
      <c r="AM849" s="5"/>
      <c r="AT849" s="5"/>
      <c r="AU849" s="5"/>
      <c r="AV849" s="97"/>
      <c r="AY849" s="12"/>
    </row>
    <row r="850" spans="1:51" s="6" customFormat="1" x14ac:dyDescent="0.25">
      <c r="A850" s="228"/>
      <c r="K850" s="5"/>
      <c r="R850" s="5"/>
      <c r="Y850" s="5"/>
      <c r="AF850" s="5"/>
      <c r="AM850" s="5"/>
      <c r="AT850" s="5"/>
      <c r="AU850" s="5"/>
      <c r="AV850" s="97"/>
      <c r="AY850" s="12"/>
    </row>
    <row r="851" spans="1:51" s="6" customFormat="1" x14ac:dyDescent="0.25">
      <c r="A851" s="228"/>
      <c r="K851" s="5"/>
      <c r="R851" s="5"/>
      <c r="Y851" s="5"/>
      <c r="AF851" s="5"/>
      <c r="AM851" s="5"/>
      <c r="AT851" s="5"/>
      <c r="AU851" s="5"/>
      <c r="AV851" s="97"/>
      <c r="AY851" s="12"/>
    </row>
    <row r="852" spans="1:51" s="6" customFormat="1" x14ac:dyDescent="0.25">
      <c r="A852" s="228"/>
      <c r="K852" s="5"/>
      <c r="R852" s="5"/>
      <c r="Y852" s="5"/>
      <c r="AF852" s="5"/>
      <c r="AM852" s="5"/>
      <c r="AT852" s="5"/>
      <c r="AU852" s="5"/>
      <c r="AV852" s="97"/>
      <c r="AY852" s="12"/>
    </row>
    <row r="853" spans="1:51" s="6" customFormat="1" x14ac:dyDescent="0.25">
      <c r="A853" s="228"/>
      <c r="K853" s="5"/>
      <c r="R853" s="5"/>
      <c r="Y853" s="5"/>
      <c r="AF853" s="5"/>
      <c r="AM853" s="5"/>
      <c r="AT853" s="5"/>
      <c r="AU853" s="5"/>
      <c r="AV853" s="97"/>
      <c r="AY853" s="12"/>
    </row>
    <row r="854" spans="1:51" s="6" customFormat="1" x14ac:dyDescent="0.25">
      <c r="A854" s="228"/>
      <c r="K854" s="5"/>
      <c r="R854" s="5"/>
      <c r="Y854" s="5"/>
      <c r="AF854" s="5"/>
      <c r="AM854" s="5"/>
      <c r="AT854" s="5"/>
      <c r="AU854" s="5"/>
      <c r="AV854" s="97"/>
      <c r="AY854" s="12"/>
    </row>
    <row r="855" spans="1:51" s="6" customFormat="1" x14ac:dyDescent="0.25">
      <c r="A855" s="228"/>
      <c r="K855" s="5"/>
      <c r="R855" s="5"/>
      <c r="Y855" s="5"/>
      <c r="AF855" s="5"/>
      <c r="AM855" s="5"/>
      <c r="AT855" s="5"/>
      <c r="AU855" s="5"/>
      <c r="AV855" s="97"/>
      <c r="AY855" s="12"/>
    </row>
    <row r="856" spans="1:51" s="6" customFormat="1" x14ac:dyDescent="0.25">
      <c r="A856" s="228"/>
      <c r="K856" s="5"/>
      <c r="R856" s="5"/>
      <c r="Y856" s="5"/>
      <c r="AF856" s="5"/>
      <c r="AM856" s="5"/>
      <c r="AT856" s="5"/>
      <c r="AU856" s="5"/>
      <c r="AV856" s="97"/>
      <c r="AY856" s="12"/>
    </row>
    <row r="857" spans="1:51" s="6" customFormat="1" x14ac:dyDescent="0.25">
      <c r="A857" s="228"/>
      <c r="K857" s="5"/>
      <c r="R857" s="5"/>
      <c r="Y857" s="5"/>
      <c r="AF857" s="5"/>
      <c r="AM857" s="5"/>
      <c r="AT857" s="5"/>
      <c r="AU857" s="5"/>
      <c r="AV857" s="97"/>
      <c r="AY857" s="12"/>
    </row>
    <row r="858" spans="1:51" s="6" customFormat="1" x14ac:dyDescent="0.25">
      <c r="A858" s="228"/>
      <c r="K858" s="5"/>
      <c r="R858" s="5"/>
      <c r="Y858" s="5"/>
      <c r="AF858" s="5"/>
      <c r="AM858" s="5"/>
      <c r="AT858" s="5"/>
      <c r="AU858" s="5"/>
      <c r="AV858" s="97"/>
      <c r="AY858" s="12"/>
    </row>
    <row r="859" spans="1:51" s="6" customFormat="1" x14ac:dyDescent="0.25">
      <c r="A859" s="228"/>
      <c r="K859" s="5"/>
      <c r="R859" s="5"/>
      <c r="Y859" s="5"/>
      <c r="AF859" s="5"/>
      <c r="AM859" s="5"/>
      <c r="AT859" s="5"/>
      <c r="AU859" s="5"/>
      <c r="AV859" s="97"/>
      <c r="AY859" s="12"/>
    </row>
    <row r="860" spans="1:51" s="6" customFormat="1" x14ac:dyDescent="0.25">
      <c r="A860" s="228"/>
      <c r="K860" s="5"/>
      <c r="R860" s="5"/>
      <c r="Y860" s="5"/>
      <c r="AF860" s="5"/>
      <c r="AM860" s="5"/>
      <c r="AT860" s="5"/>
      <c r="AU860" s="5"/>
      <c r="AV860" s="97"/>
      <c r="AY860" s="12"/>
    </row>
    <row r="861" spans="1:51" s="6" customFormat="1" x14ac:dyDescent="0.25">
      <c r="A861" s="228"/>
      <c r="K861" s="5"/>
      <c r="R861" s="5"/>
      <c r="Y861" s="5"/>
      <c r="AF861" s="5"/>
      <c r="AM861" s="5"/>
      <c r="AT861" s="5"/>
      <c r="AU861" s="5"/>
      <c r="AV861" s="97"/>
      <c r="AY861" s="12"/>
    </row>
    <row r="862" spans="1:51" s="6" customFormat="1" x14ac:dyDescent="0.25">
      <c r="A862" s="228"/>
      <c r="K862" s="5"/>
      <c r="R862" s="5"/>
      <c r="Y862" s="5"/>
      <c r="AF862" s="5"/>
      <c r="AM862" s="5"/>
      <c r="AT862" s="5"/>
      <c r="AU862" s="5"/>
      <c r="AV862" s="97"/>
      <c r="AY862" s="12"/>
    </row>
    <row r="863" spans="1:51" s="6" customFormat="1" x14ac:dyDescent="0.25">
      <c r="A863" s="228"/>
      <c r="K863" s="5"/>
      <c r="R863" s="5"/>
      <c r="Y863" s="5"/>
      <c r="AF863" s="5"/>
      <c r="AM863" s="5"/>
      <c r="AT863" s="5"/>
      <c r="AU863" s="5"/>
      <c r="AV863" s="97"/>
      <c r="AY863" s="12"/>
    </row>
    <row r="864" spans="1:51" s="6" customFormat="1" x14ac:dyDescent="0.25">
      <c r="A864" s="228"/>
      <c r="K864" s="5"/>
      <c r="R864" s="5"/>
      <c r="Y864" s="5"/>
      <c r="AF864" s="5"/>
      <c r="AM864" s="5"/>
      <c r="AT864" s="5"/>
      <c r="AU864" s="5"/>
      <c r="AV864" s="97"/>
      <c r="AY864" s="12"/>
    </row>
    <row r="865" spans="1:51" s="6" customFormat="1" x14ac:dyDescent="0.25">
      <c r="A865" s="228"/>
      <c r="K865" s="5"/>
      <c r="R865" s="5"/>
      <c r="Y865" s="5"/>
      <c r="AF865" s="5"/>
      <c r="AM865" s="5"/>
      <c r="AT865" s="5"/>
      <c r="AU865" s="5"/>
      <c r="AV865" s="97"/>
      <c r="AY865" s="12"/>
    </row>
    <row r="866" spans="1:51" s="6" customFormat="1" x14ac:dyDescent="0.25">
      <c r="A866" s="228"/>
      <c r="K866" s="5"/>
      <c r="R866" s="5"/>
      <c r="Y866" s="5"/>
      <c r="AF866" s="5"/>
      <c r="AM866" s="5"/>
      <c r="AT866" s="5"/>
      <c r="AU866" s="5"/>
      <c r="AV866" s="97"/>
      <c r="AY866" s="12"/>
    </row>
    <row r="867" spans="1:51" s="6" customFormat="1" x14ac:dyDescent="0.25">
      <c r="A867" s="228"/>
      <c r="K867" s="5"/>
      <c r="R867" s="5"/>
      <c r="Y867" s="5"/>
      <c r="AF867" s="5"/>
      <c r="AM867" s="5"/>
      <c r="AT867" s="5"/>
      <c r="AU867" s="5"/>
      <c r="AV867" s="97"/>
      <c r="AY867" s="12"/>
    </row>
    <row r="868" spans="1:51" s="6" customFormat="1" x14ac:dyDescent="0.25">
      <c r="A868" s="228"/>
      <c r="K868" s="5"/>
      <c r="R868" s="5"/>
      <c r="Y868" s="5"/>
      <c r="AF868" s="5"/>
      <c r="AM868" s="5"/>
      <c r="AT868" s="5"/>
      <c r="AU868" s="5"/>
      <c r="AV868" s="97"/>
      <c r="AY868" s="12"/>
    </row>
    <row r="869" spans="1:51" s="6" customFormat="1" x14ac:dyDescent="0.25">
      <c r="A869" s="228"/>
      <c r="K869" s="5"/>
      <c r="R869" s="5"/>
      <c r="Y869" s="5"/>
      <c r="AF869" s="5"/>
      <c r="AM869" s="5"/>
      <c r="AT869" s="5"/>
      <c r="AU869" s="5"/>
      <c r="AV869" s="97"/>
      <c r="AY869" s="12"/>
    </row>
    <row r="870" spans="1:51" s="6" customFormat="1" x14ac:dyDescent="0.25">
      <c r="A870" s="228"/>
      <c r="K870" s="5"/>
      <c r="R870" s="5"/>
      <c r="Y870" s="5"/>
      <c r="AF870" s="5"/>
      <c r="AM870" s="5"/>
      <c r="AT870" s="5"/>
      <c r="AU870" s="5"/>
      <c r="AV870" s="97"/>
      <c r="AY870" s="12"/>
    </row>
    <row r="871" spans="1:51" s="6" customFormat="1" x14ac:dyDescent="0.25">
      <c r="A871" s="228"/>
      <c r="K871" s="5"/>
      <c r="R871" s="5"/>
      <c r="Y871" s="5"/>
      <c r="AF871" s="5"/>
      <c r="AM871" s="5"/>
      <c r="AT871" s="5"/>
      <c r="AU871" s="5"/>
      <c r="AV871" s="97"/>
      <c r="AY871" s="12"/>
    </row>
    <row r="872" spans="1:51" s="6" customFormat="1" x14ac:dyDescent="0.25">
      <c r="A872" s="228"/>
      <c r="K872" s="5"/>
      <c r="R872" s="5"/>
      <c r="Y872" s="5"/>
      <c r="AF872" s="5"/>
      <c r="AM872" s="5"/>
      <c r="AT872" s="5"/>
      <c r="AU872" s="5"/>
      <c r="AV872" s="97"/>
      <c r="AY872" s="12"/>
    </row>
    <row r="873" spans="1:51" s="6" customFormat="1" x14ac:dyDescent="0.25">
      <c r="A873" s="228"/>
      <c r="K873" s="5"/>
      <c r="R873" s="5"/>
      <c r="Y873" s="5"/>
      <c r="AF873" s="5"/>
      <c r="AM873" s="5"/>
      <c r="AT873" s="5"/>
      <c r="AU873" s="5"/>
      <c r="AV873" s="97"/>
      <c r="AY873" s="12"/>
    </row>
    <row r="874" spans="1:51" s="6" customFormat="1" x14ac:dyDescent="0.25">
      <c r="A874" s="228"/>
      <c r="K874" s="5"/>
      <c r="R874" s="5"/>
      <c r="Y874" s="5"/>
      <c r="AF874" s="5"/>
      <c r="AM874" s="5"/>
      <c r="AT874" s="5"/>
      <c r="AU874" s="5"/>
      <c r="AV874" s="97"/>
      <c r="AY874" s="12"/>
    </row>
    <row r="875" spans="1:51" s="6" customFormat="1" x14ac:dyDescent="0.25">
      <c r="A875" s="228"/>
      <c r="K875" s="5"/>
      <c r="R875" s="5"/>
      <c r="Y875" s="5"/>
      <c r="AF875" s="5"/>
      <c r="AM875" s="5"/>
      <c r="AT875" s="5"/>
      <c r="AU875" s="5"/>
      <c r="AV875" s="97"/>
      <c r="AY875" s="12"/>
    </row>
    <row r="876" spans="1:51" s="6" customFormat="1" x14ac:dyDescent="0.25">
      <c r="A876" s="228"/>
      <c r="K876" s="5"/>
      <c r="R876" s="5"/>
      <c r="Y876" s="5"/>
      <c r="AF876" s="5"/>
      <c r="AM876" s="5"/>
      <c r="AT876" s="5"/>
      <c r="AU876" s="5"/>
      <c r="AV876" s="97"/>
      <c r="AY876" s="12"/>
    </row>
    <row r="877" spans="1:51" s="6" customFormat="1" x14ac:dyDescent="0.25">
      <c r="A877" s="228"/>
      <c r="K877" s="5"/>
      <c r="R877" s="5"/>
      <c r="Y877" s="5"/>
      <c r="AF877" s="5"/>
      <c r="AM877" s="5"/>
      <c r="AT877" s="5"/>
      <c r="AU877" s="5"/>
      <c r="AV877" s="97"/>
      <c r="AY877" s="12"/>
    </row>
    <row r="878" spans="1:51" s="6" customFormat="1" x14ac:dyDescent="0.25">
      <c r="A878" s="228"/>
      <c r="K878" s="5"/>
      <c r="R878" s="5"/>
      <c r="Y878" s="5"/>
      <c r="AF878" s="5"/>
      <c r="AM878" s="5"/>
      <c r="AT878" s="5"/>
      <c r="AU878" s="5"/>
      <c r="AV878" s="97"/>
      <c r="AY878" s="12"/>
    </row>
    <row r="879" spans="1:51" s="6" customFormat="1" x14ac:dyDescent="0.25">
      <c r="A879" s="228"/>
      <c r="K879" s="5"/>
      <c r="R879" s="5"/>
      <c r="Y879" s="5"/>
      <c r="AF879" s="5"/>
      <c r="AM879" s="5"/>
      <c r="AT879" s="5"/>
      <c r="AU879" s="5"/>
      <c r="AV879" s="97"/>
      <c r="AY879" s="12"/>
    </row>
    <row r="880" spans="1:51" s="6" customFormat="1" x14ac:dyDescent="0.25">
      <c r="A880" s="228"/>
      <c r="K880" s="5"/>
      <c r="R880" s="5"/>
      <c r="Y880" s="5"/>
      <c r="AF880" s="5"/>
      <c r="AM880" s="5"/>
      <c r="AT880" s="5"/>
      <c r="AU880" s="5"/>
      <c r="AV880" s="97"/>
      <c r="AY880" s="12"/>
    </row>
    <row r="881" spans="1:51" s="6" customFormat="1" x14ac:dyDescent="0.25">
      <c r="A881" s="228"/>
      <c r="K881" s="5"/>
      <c r="R881" s="5"/>
      <c r="Y881" s="5"/>
      <c r="AF881" s="5"/>
      <c r="AM881" s="5"/>
      <c r="AT881" s="5"/>
      <c r="AU881" s="5"/>
      <c r="AV881" s="97"/>
      <c r="AY881" s="12"/>
    </row>
    <row r="882" spans="1:51" s="6" customFormat="1" x14ac:dyDescent="0.25">
      <c r="A882" s="228"/>
      <c r="K882" s="5"/>
      <c r="R882" s="5"/>
      <c r="Y882" s="5"/>
      <c r="AF882" s="5"/>
      <c r="AM882" s="5"/>
      <c r="AT882" s="5"/>
      <c r="AU882" s="5"/>
      <c r="AV882" s="97"/>
      <c r="AY882" s="12"/>
    </row>
    <row r="883" spans="1:51" s="6" customFormat="1" x14ac:dyDescent="0.25">
      <c r="A883" s="228"/>
      <c r="K883" s="5"/>
      <c r="R883" s="5"/>
      <c r="Y883" s="5"/>
      <c r="AF883" s="5"/>
      <c r="AM883" s="5"/>
      <c r="AT883" s="5"/>
      <c r="AU883" s="5"/>
      <c r="AV883" s="97"/>
      <c r="AY883" s="12"/>
    </row>
    <row r="884" spans="1:51" s="6" customFormat="1" x14ac:dyDescent="0.25">
      <c r="A884" s="228"/>
      <c r="K884" s="5"/>
      <c r="R884" s="5"/>
      <c r="Y884" s="5"/>
      <c r="AF884" s="5"/>
      <c r="AM884" s="5"/>
      <c r="AT884" s="5"/>
      <c r="AU884" s="5"/>
      <c r="AV884" s="97"/>
      <c r="AY884" s="12"/>
    </row>
    <row r="885" spans="1:51" s="6" customFormat="1" x14ac:dyDescent="0.25">
      <c r="A885" s="228"/>
      <c r="K885" s="5"/>
      <c r="R885" s="5"/>
      <c r="Y885" s="5"/>
      <c r="AF885" s="5"/>
      <c r="AM885" s="5"/>
      <c r="AT885" s="5"/>
      <c r="AU885" s="5"/>
      <c r="AV885" s="97"/>
      <c r="AY885" s="12"/>
    </row>
    <row r="886" spans="1:51" s="6" customFormat="1" x14ac:dyDescent="0.25">
      <c r="A886" s="228"/>
      <c r="K886" s="5"/>
      <c r="R886" s="5"/>
      <c r="Y886" s="5"/>
      <c r="AF886" s="5"/>
      <c r="AM886" s="5"/>
      <c r="AT886" s="5"/>
      <c r="AU886" s="5"/>
      <c r="AV886" s="97"/>
      <c r="AY886" s="12"/>
    </row>
    <row r="887" spans="1:51" s="6" customFormat="1" x14ac:dyDescent="0.25">
      <c r="A887" s="228"/>
      <c r="K887" s="5"/>
      <c r="R887" s="5"/>
      <c r="Y887" s="5"/>
      <c r="AF887" s="5"/>
      <c r="AM887" s="5"/>
      <c r="AT887" s="5"/>
      <c r="AU887" s="5"/>
      <c r="AV887" s="97"/>
      <c r="AY887" s="12"/>
    </row>
    <row r="888" spans="1:51" s="6" customFormat="1" x14ac:dyDescent="0.25">
      <c r="A888" s="228"/>
      <c r="K888" s="5"/>
      <c r="R888" s="5"/>
      <c r="Y888" s="5"/>
      <c r="AF888" s="5"/>
      <c r="AM888" s="5"/>
      <c r="AT888" s="5"/>
      <c r="AU888" s="5"/>
      <c r="AV888" s="97"/>
      <c r="AY888" s="12"/>
    </row>
    <row r="889" spans="1:51" s="6" customFormat="1" x14ac:dyDescent="0.25">
      <c r="A889" s="228"/>
      <c r="K889" s="5"/>
      <c r="R889" s="5"/>
      <c r="Y889" s="5"/>
      <c r="AF889" s="5"/>
      <c r="AM889" s="5"/>
      <c r="AT889" s="5"/>
      <c r="AU889" s="5"/>
      <c r="AV889" s="97"/>
      <c r="AY889" s="12"/>
    </row>
    <row r="890" spans="1:51" s="6" customFormat="1" x14ac:dyDescent="0.25">
      <c r="A890" s="228"/>
      <c r="K890" s="5"/>
      <c r="R890" s="5"/>
      <c r="Y890" s="5"/>
      <c r="AF890" s="5"/>
      <c r="AM890" s="5"/>
      <c r="AT890" s="5"/>
      <c r="AU890" s="5"/>
      <c r="AV890" s="97"/>
      <c r="AY890" s="12"/>
    </row>
    <row r="891" spans="1:51" s="6" customFormat="1" x14ac:dyDescent="0.25">
      <c r="A891" s="228"/>
      <c r="K891" s="5"/>
      <c r="R891" s="5"/>
      <c r="Y891" s="5"/>
      <c r="AF891" s="5"/>
      <c r="AM891" s="5"/>
      <c r="AT891" s="5"/>
      <c r="AU891" s="5"/>
      <c r="AV891" s="97"/>
      <c r="AY891" s="12"/>
    </row>
    <row r="892" spans="1:51" s="6" customFormat="1" x14ac:dyDescent="0.25">
      <c r="A892" s="228"/>
      <c r="K892" s="5"/>
      <c r="R892" s="5"/>
      <c r="Y892" s="5"/>
      <c r="AF892" s="5"/>
      <c r="AM892" s="5"/>
      <c r="AT892" s="5"/>
      <c r="AU892" s="5"/>
      <c r="AV892" s="97"/>
      <c r="AY892" s="12"/>
    </row>
    <row r="893" spans="1:51" s="6" customFormat="1" x14ac:dyDescent="0.25">
      <c r="A893" s="228"/>
      <c r="K893" s="5"/>
      <c r="R893" s="5"/>
      <c r="Y893" s="5"/>
      <c r="AF893" s="5"/>
      <c r="AM893" s="5"/>
      <c r="AT893" s="5"/>
      <c r="AU893" s="5"/>
      <c r="AV893" s="97"/>
      <c r="AY893" s="12"/>
    </row>
    <row r="894" spans="1:51" s="6" customFormat="1" x14ac:dyDescent="0.25">
      <c r="A894" s="228"/>
      <c r="K894" s="5"/>
      <c r="R894" s="5"/>
      <c r="Y894" s="5"/>
      <c r="AF894" s="5"/>
      <c r="AM894" s="5"/>
      <c r="AT894" s="5"/>
      <c r="AU894" s="5"/>
      <c r="AV894" s="97"/>
      <c r="AY894" s="12"/>
    </row>
    <row r="895" spans="1:51" s="6" customFormat="1" x14ac:dyDescent="0.25">
      <c r="A895" s="228"/>
      <c r="K895" s="5"/>
      <c r="R895" s="5"/>
      <c r="Y895" s="5"/>
      <c r="AF895" s="5"/>
      <c r="AM895" s="5"/>
      <c r="AT895" s="5"/>
      <c r="AU895" s="5"/>
      <c r="AV895" s="97"/>
      <c r="AY895" s="12"/>
    </row>
    <row r="896" spans="1:51" s="6" customFormat="1" x14ac:dyDescent="0.25">
      <c r="A896" s="228"/>
      <c r="K896" s="5"/>
      <c r="R896" s="5"/>
      <c r="Y896" s="5"/>
      <c r="AF896" s="5"/>
      <c r="AM896" s="5"/>
      <c r="AT896" s="5"/>
      <c r="AU896" s="5"/>
      <c r="AV896" s="97"/>
      <c r="AY896" s="12"/>
    </row>
    <row r="897" spans="1:51" s="6" customFormat="1" x14ac:dyDescent="0.25">
      <c r="A897" s="228"/>
      <c r="K897" s="5"/>
      <c r="R897" s="5"/>
      <c r="Y897" s="5"/>
      <c r="AF897" s="5"/>
      <c r="AM897" s="5"/>
      <c r="AT897" s="5"/>
      <c r="AU897" s="5"/>
      <c r="AV897" s="97"/>
      <c r="AY897" s="12"/>
    </row>
    <row r="898" spans="1:51" s="6" customFormat="1" x14ac:dyDescent="0.25">
      <c r="A898" s="228"/>
      <c r="K898" s="5"/>
      <c r="R898" s="5"/>
      <c r="Y898" s="5"/>
      <c r="AF898" s="5"/>
      <c r="AM898" s="5"/>
      <c r="AT898" s="5"/>
      <c r="AU898" s="5"/>
      <c r="AV898" s="97"/>
      <c r="AY898" s="12"/>
    </row>
    <row r="899" spans="1:51" s="6" customFormat="1" x14ac:dyDescent="0.25">
      <c r="A899" s="228"/>
      <c r="K899" s="5"/>
      <c r="R899" s="5"/>
      <c r="Y899" s="5"/>
      <c r="AF899" s="5"/>
      <c r="AM899" s="5"/>
      <c r="AT899" s="5"/>
      <c r="AU899" s="5"/>
      <c r="AV899" s="97"/>
      <c r="AY899" s="12"/>
    </row>
    <row r="900" spans="1:51" s="6" customFormat="1" x14ac:dyDescent="0.25">
      <c r="A900" s="228"/>
      <c r="K900" s="5"/>
      <c r="R900" s="5"/>
      <c r="Y900" s="5"/>
      <c r="AF900" s="5"/>
      <c r="AM900" s="5"/>
      <c r="AT900" s="5"/>
      <c r="AU900" s="5"/>
      <c r="AV900" s="97"/>
      <c r="AY900" s="12"/>
    </row>
    <row r="901" spans="1:51" s="6" customFormat="1" x14ac:dyDescent="0.25">
      <c r="A901" s="228"/>
      <c r="K901" s="5"/>
      <c r="R901" s="5"/>
      <c r="Y901" s="5"/>
      <c r="AF901" s="5"/>
      <c r="AM901" s="5"/>
      <c r="AT901" s="5"/>
      <c r="AU901" s="5"/>
      <c r="AV901" s="97"/>
      <c r="AY901" s="12"/>
    </row>
    <row r="902" spans="1:51" s="6" customFormat="1" x14ac:dyDescent="0.25">
      <c r="A902" s="228"/>
      <c r="K902" s="5"/>
      <c r="R902" s="5"/>
      <c r="Y902" s="5"/>
      <c r="AF902" s="5"/>
      <c r="AM902" s="5"/>
      <c r="AT902" s="5"/>
      <c r="AU902" s="5"/>
      <c r="AV902" s="97"/>
      <c r="AY902" s="12"/>
    </row>
    <row r="903" spans="1:51" s="6" customFormat="1" x14ac:dyDescent="0.25">
      <c r="A903" s="228"/>
      <c r="K903" s="5"/>
      <c r="R903" s="5"/>
      <c r="Y903" s="5"/>
      <c r="AF903" s="5"/>
      <c r="AM903" s="5"/>
      <c r="AT903" s="5"/>
      <c r="AU903" s="5"/>
      <c r="AV903" s="97"/>
      <c r="AY903" s="12"/>
    </row>
    <row r="904" spans="1:51" s="6" customFormat="1" x14ac:dyDescent="0.25">
      <c r="A904" s="228"/>
      <c r="K904" s="5"/>
      <c r="R904" s="5"/>
      <c r="Y904" s="5"/>
      <c r="AF904" s="5"/>
      <c r="AM904" s="5"/>
      <c r="AT904" s="5"/>
      <c r="AU904" s="5"/>
      <c r="AV904" s="97"/>
      <c r="AY904" s="12"/>
    </row>
    <row r="905" spans="1:51" s="6" customFormat="1" x14ac:dyDescent="0.25">
      <c r="A905" s="228"/>
      <c r="K905" s="5"/>
      <c r="R905" s="5"/>
      <c r="Y905" s="5"/>
      <c r="AF905" s="5"/>
      <c r="AM905" s="5"/>
      <c r="AT905" s="5"/>
      <c r="AU905" s="5"/>
      <c r="AV905" s="97"/>
      <c r="AY905" s="12"/>
    </row>
    <row r="906" spans="1:51" s="6" customFormat="1" x14ac:dyDescent="0.25">
      <c r="A906" s="228"/>
      <c r="K906" s="5"/>
      <c r="R906" s="5"/>
      <c r="Y906" s="5"/>
      <c r="AF906" s="5"/>
      <c r="AM906" s="5"/>
      <c r="AT906" s="5"/>
      <c r="AU906" s="5"/>
      <c r="AV906" s="97"/>
      <c r="AY906" s="12"/>
    </row>
    <row r="907" spans="1:51" s="6" customFormat="1" x14ac:dyDescent="0.25">
      <c r="A907" s="228"/>
      <c r="K907" s="5"/>
      <c r="R907" s="5"/>
      <c r="Y907" s="5"/>
      <c r="AF907" s="5"/>
      <c r="AM907" s="5"/>
      <c r="AT907" s="5"/>
      <c r="AU907" s="5"/>
      <c r="AV907" s="97"/>
      <c r="AY907" s="12"/>
    </row>
    <row r="908" spans="1:51" s="6" customFormat="1" x14ac:dyDescent="0.25">
      <c r="A908" s="228"/>
      <c r="K908" s="5"/>
      <c r="R908" s="5"/>
      <c r="Y908" s="5"/>
      <c r="AF908" s="5"/>
      <c r="AM908" s="5"/>
      <c r="AT908" s="5"/>
      <c r="AU908" s="5"/>
      <c r="AV908" s="97"/>
      <c r="AY908" s="12"/>
    </row>
    <row r="909" spans="1:51" s="6" customFormat="1" x14ac:dyDescent="0.25">
      <c r="A909" s="228"/>
      <c r="K909" s="5"/>
      <c r="R909" s="5"/>
      <c r="Y909" s="5"/>
      <c r="AF909" s="5"/>
      <c r="AM909" s="5"/>
      <c r="AT909" s="5"/>
      <c r="AU909" s="5"/>
      <c r="AV909" s="97"/>
      <c r="AY909" s="12"/>
    </row>
    <row r="910" spans="1:51" s="6" customFormat="1" x14ac:dyDescent="0.25">
      <c r="A910" s="228"/>
      <c r="K910" s="5"/>
      <c r="R910" s="5"/>
      <c r="Y910" s="5"/>
      <c r="AF910" s="5"/>
      <c r="AM910" s="5"/>
      <c r="AT910" s="5"/>
      <c r="AU910" s="5"/>
      <c r="AV910" s="97"/>
      <c r="AY910" s="12"/>
    </row>
    <row r="911" spans="1:51" s="6" customFormat="1" x14ac:dyDescent="0.25">
      <c r="A911" s="228"/>
      <c r="K911" s="5"/>
      <c r="R911" s="5"/>
      <c r="Y911" s="5"/>
      <c r="AF911" s="5"/>
      <c r="AM911" s="5"/>
      <c r="AT911" s="5"/>
      <c r="AU911" s="5"/>
      <c r="AV911" s="97"/>
      <c r="AY911" s="12"/>
    </row>
    <row r="912" spans="1:51" s="6" customFormat="1" x14ac:dyDescent="0.25">
      <c r="A912" s="228"/>
      <c r="K912" s="5"/>
      <c r="R912" s="5"/>
      <c r="Y912" s="5"/>
      <c r="AF912" s="5"/>
      <c r="AM912" s="5"/>
      <c r="AT912" s="5"/>
      <c r="AU912" s="5"/>
      <c r="AV912" s="97"/>
      <c r="AY912" s="12"/>
    </row>
    <row r="913" spans="1:51" s="6" customFormat="1" x14ac:dyDescent="0.25">
      <c r="A913" s="228"/>
      <c r="K913" s="5"/>
      <c r="R913" s="5"/>
      <c r="Y913" s="5"/>
      <c r="AF913" s="5"/>
      <c r="AM913" s="5"/>
      <c r="AT913" s="5"/>
      <c r="AU913" s="5"/>
      <c r="AV913" s="97"/>
      <c r="AY913" s="12"/>
    </row>
    <row r="914" spans="1:51" s="6" customFormat="1" x14ac:dyDescent="0.25">
      <c r="A914" s="228"/>
      <c r="K914" s="5"/>
      <c r="R914" s="5"/>
      <c r="Y914" s="5"/>
      <c r="AF914" s="5"/>
      <c r="AM914" s="5"/>
      <c r="AT914" s="5"/>
      <c r="AU914" s="5"/>
      <c r="AV914" s="97"/>
      <c r="AY914" s="12"/>
    </row>
    <row r="915" spans="1:51" s="6" customFormat="1" x14ac:dyDescent="0.25">
      <c r="A915" s="228"/>
      <c r="K915" s="5"/>
      <c r="R915" s="5"/>
      <c r="Y915" s="5"/>
      <c r="AF915" s="5"/>
      <c r="AM915" s="5"/>
      <c r="AT915" s="5"/>
      <c r="AU915" s="5"/>
      <c r="AV915" s="97"/>
      <c r="AY915" s="12"/>
    </row>
    <row r="916" spans="1:51" s="6" customFormat="1" x14ac:dyDescent="0.25">
      <c r="A916" s="228"/>
      <c r="K916" s="5"/>
      <c r="R916" s="5"/>
      <c r="Y916" s="5"/>
      <c r="AF916" s="5"/>
      <c r="AM916" s="5"/>
      <c r="AT916" s="5"/>
      <c r="AU916" s="5"/>
      <c r="AV916" s="97"/>
      <c r="AY916" s="12"/>
    </row>
    <row r="917" spans="1:51" s="6" customFormat="1" x14ac:dyDescent="0.25">
      <c r="A917" s="228"/>
      <c r="K917" s="5"/>
      <c r="R917" s="5"/>
      <c r="Y917" s="5"/>
      <c r="AF917" s="5"/>
      <c r="AM917" s="5"/>
      <c r="AT917" s="5"/>
      <c r="AU917" s="5"/>
      <c r="AV917" s="97"/>
      <c r="AY917" s="12"/>
    </row>
    <row r="918" spans="1:51" s="6" customFormat="1" x14ac:dyDescent="0.25">
      <c r="A918" s="228"/>
      <c r="K918" s="5"/>
      <c r="R918" s="5"/>
      <c r="Y918" s="5"/>
      <c r="AF918" s="5"/>
      <c r="AM918" s="5"/>
      <c r="AT918" s="5"/>
      <c r="AU918" s="5"/>
      <c r="AV918" s="97"/>
      <c r="AY918" s="12"/>
    </row>
    <row r="919" spans="1:51" s="6" customFormat="1" x14ac:dyDescent="0.25">
      <c r="A919" s="228"/>
      <c r="K919" s="5"/>
      <c r="R919" s="5"/>
      <c r="Y919" s="5"/>
      <c r="AF919" s="5"/>
      <c r="AM919" s="5"/>
      <c r="AT919" s="5"/>
      <c r="AU919" s="5"/>
      <c r="AV919" s="97"/>
      <c r="AY919" s="12"/>
    </row>
    <row r="920" spans="1:51" s="6" customFormat="1" x14ac:dyDescent="0.25">
      <c r="A920" s="228"/>
      <c r="K920" s="5"/>
      <c r="R920" s="5"/>
      <c r="Y920" s="5"/>
      <c r="AF920" s="5"/>
      <c r="AM920" s="5"/>
      <c r="AT920" s="5"/>
      <c r="AU920" s="5"/>
      <c r="AV920" s="97"/>
      <c r="AY920" s="12"/>
    </row>
    <row r="921" spans="1:51" s="6" customFormat="1" x14ac:dyDescent="0.25">
      <c r="A921" s="228"/>
      <c r="K921" s="5"/>
      <c r="R921" s="5"/>
      <c r="Y921" s="5"/>
      <c r="AF921" s="5"/>
      <c r="AM921" s="5"/>
      <c r="AT921" s="5"/>
      <c r="AU921" s="5"/>
      <c r="AV921" s="97"/>
      <c r="AY921" s="12"/>
    </row>
    <row r="922" spans="1:51" s="6" customFormat="1" x14ac:dyDescent="0.25">
      <c r="A922" s="228"/>
      <c r="K922" s="5"/>
      <c r="R922" s="5"/>
      <c r="Y922" s="5"/>
      <c r="AF922" s="5"/>
      <c r="AM922" s="5"/>
      <c r="AT922" s="5"/>
      <c r="AU922" s="5"/>
      <c r="AV922" s="97"/>
      <c r="AY922" s="12"/>
    </row>
    <row r="923" spans="1:51" s="6" customFormat="1" x14ac:dyDescent="0.25">
      <c r="A923" s="228"/>
      <c r="K923" s="5"/>
      <c r="R923" s="5"/>
      <c r="Y923" s="5"/>
      <c r="AF923" s="5"/>
      <c r="AM923" s="5"/>
      <c r="AT923" s="5"/>
      <c r="AU923" s="5"/>
      <c r="AV923" s="97"/>
      <c r="AY923" s="12"/>
    </row>
    <row r="924" spans="1:51" s="6" customFormat="1" x14ac:dyDescent="0.25">
      <c r="A924" s="228"/>
      <c r="K924" s="5"/>
      <c r="R924" s="5"/>
      <c r="Y924" s="5"/>
      <c r="AF924" s="5"/>
      <c r="AM924" s="5"/>
      <c r="AT924" s="5"/>
      <c r="AU924" s="5"/>
      <c r="AV924" s="97"/>
      <c r="AY924" s="12"/>
    </row>
    <row r="925" spans="1:51" s="6" customFormat="1" x14ac:dyDescent="0.25">
      <c r="A925" s="228"/>
      <c r="K925" s="5"/>
      <c r="R925" s="5"/>
      <c r="Y925" s="5"/>
      <c r="AF925" s="5"/>
      <c r="AM925" s="5"/>
      <c r="AT925" s="5"/>
      <c r="AU925" s="5"/>
      <c r="AV925" s="97"/>
      <c r="AY925" s="12"/>
    </row>
    <row r="926" spans="1:51" s="6" customFormat="1" x14ac:dyDescent="0.25">
      <c r="A926" s="228"/>
      <c r="K926" s="5"/>
      <c r="R926" s="5"/>
      <c r="Y926" s="5"/>
      <c r="AF926" s="5"/>
      <c r="AM926" s="5"/>
      <c r="AT926" s="5"/>
      <c r="AU926" s="5"/>
      <c r="AV926" s="97"/>
      <c r="AY926" s="12"/>
    </row>
    <row r="927" spans="1:51" s="6" customFormat="1" x14ac:dyDescent="0.25">
      <c r="A927" s="228"/>
      <c r="K927" s="5"/>
      <c r="R927" s="5"/>
      <c r="Y927" s="5"/>
      <c r="AF927" s="5"/>
      <c r="AM927" s="5"/>
      <c r="AT927" s="5"/>
      <c r="AU927" s="5"/>
      <c r="AV927" s="97"/>
      <c r="AY927" s="12"/>
    </row>
    <row r="928" spans="1:51" s="6" customFormat="1" x14ac:dyDescent="0.25">
      <c r="A928" s="228"/>
      <c r="K928" s="5"/>
      <c r="R928" s="5"/>
      <c r="Y928" s="5"/>
      <c r="AF928" s="5"/>
      <c r="AM928" s="5"/>
      <c r="AT928" s="5"/>
      <c r="AU928" s="5"/>
      <c r="AV928" s="97"/>
      <c r="AY928" s="12"/>
    </row>
    <row r="929" spans="1:51" s="6" customFormat="1" x14ac:dyDescent="0.25">
      <c r="A929" s="228"/>
      <c r="K929" s="5"/>
      <c r="R929" s="5"/>
      <c r="Y929" s="5"/>
      <c r="AF929" s="5"/>
      <c r="AM929" s="5"/>
      <c r="AT929" s="5"/>
      <c r="AU929" s="5"/>
      <c r="AV929" s="97"/>
      <c r="AY929" s="12"/>
    </row>
    <row r="930" spans="1:51" s="6" customFormat="1" x14ac:dyDescent="0.25">
      <c r="A930" s="228"/>
      <c r="K930" s="5"/>
      <c r="R930" s="5"/>
      <c r="Y930" s="5"/>
      <c r="AF930" s="5"/>
      <c r="AM930" s="5"/>
      <c r="AT930" s="5"/>
      <c r="AU930" s="5"/>
      <c r="AV930" s="97"/>
      <c r="AY930" s="12"/>
    </row>
    <row r="931" spans="1:51" s="6" customFormat="1" x14ac:dyDescent="0.25">
      <c r="A931" s="228"/>
      <c r="K931" s="5"/>
      <c r="R931" s="5"/>
      <c r="Y931" s="5"/>
      <c r="AF931" s="5"/>
      <c r="AM931" s="5"/>
      <c r="AT931" s="5"/>
      <c r="AU931" s="5"/>
      <c r="AV931" s="97"/>
      <c r="AY931" s="12"/>
    </row>
    <row r="932" spans="1:51" s="6" customFormat="1" x14ac:dyDescent="0.25">
      <c r="A932" s="228"/>
      <c r="K932" s="5"/>
      <c r="R932" s="5"/>
      <c r="Y932" s="5"/>
      <c r="AF932" s="5"/>
      <c r="AM932" s="5"/>
      <c r="AT932" s="5"/>
      <c r="AU932" s="5"/>
      <c r="AV932" s="97"/>
      <c r="AY932" s="12"/>
    </row>
    <row r="933" spans="1:51" s="6" customFormat="1" x14ac:dyDescent="0.25">
      <c r="A933" s="228"/>
      <c r="K933" s="5"/>
      <c r="R933" s="5"/>
      <c r="Y933" s="5"/>
      <c r="AF933" s="5"/>
      <c r="AM933" s="5"/>
      <c r="AT933" s="5"/>
      <c r="AU933" s="5"/>
      <c r="AV933" s="97"/>
      <c r="AY933" s="12"/>
    </row>
    <row r="934" spans="1:51" s="6" customFormat="1" x14ac:dyDescent="0.25">
      <c r="A934" s="228"/>
      <c r="K934" s="5"/>
      <c r="R934" s="5"/>
      <c r="Y934" s="5"/>
      <c r="AF934" s="5"/>
      <c r="AM934" s="5"/>
      <c r="AT934" s="5"/>
      <c r="AU934" s="5"/>
      <c r="AV934" s="97"/>
      <c r="AY934" s="12"/>
    </row>
    <row r="935" spans="1:51" s="6" customFormat="1" x14ac:dyDescent="0.25">
      <c r="A935" s="228"/>
      <c r="K935" s="5"/>
      <c r="R935" s="5"/>
      <c r="Y935" s="5"/>
      <c r="AF935" s="5"/>
      <c r="AM935" s="5"/>
      <c r="AT935" s="5"/>
      <c r="AU935" s="5"/>
      <c r="AV935" s="97"/>
      <c r="AY935" s="12"/>
    </row>
    <row r="936" spans="1:51" s="6" customFormat="1" x14ac:dyDescent="0.25">
      <c r="A936" s="228"/>
      <c r="K936" s="5"/>
      <c r="R936" s="5"/>
      <c r="Y936" s="5"/>
      <c r="AF936" s="5"/>
      <c r="AM936" s="5"/>
      <c r="AT936" s="5"/>
      <c r="AU936" s="5"/>
      <c r="AV936" s="97"/>
      <c r="AY936" s="12"/>
    </row>
    <row r="937" spans="1:51" s="6" customFormat="1" x14ac:dyDescent="0.25">
      <c r="A937" s="228"/>
      <c r="K937" s="5"/>
      <c r="R937" s="5"/>
      <c r="Y937" s="5"/>
      <c r="AF937" s="5"/>
      <c r="AM937" s="5"/>
      <c r="AT937" s="5"/>
      <c r="AU937" s="5"/>
      <c r="AV937" s="97"/>
      <c r="AY937" s="12"/>
    </row>
    <row r="938" spans="1:51" s="6" customFormat="1" x14ac:dyDescent="0.25">
      <c r="A938" s="228"/>
      <c r="K938" s="5"/>
      <c r="R938" s="5"/>
      <c r="Y938" s="5"/>
      <c r="AF938" s="5"/>
      <c r="AM938" s="5"/>
      <c r="AT938" s="5"/>
      <c r="AU938" s="5"/>
      <c r="AV938" s="97"/>
      <c r="AY938" s="12"/>
    </row>
    <row r="939" spans="1:51" s="6" customFormat="1" x14ac:dyDescent="0.25">
      <c r="A939" s="228"/>
      <c r="K939" s="5"/>
      <c r="R939" s="5"/>
      <c r="Y939" s="5"/>
      <c r="AF939" s="5"/>
      <c r="AM939" s="5"/>
      <c r="AT939" s="5"/>
      <c r="AU939" s="5"/>
      <c r="AV939" s="97"/>
      <c r="AY939" s="12"/>
    </row>
    <row r="940" spans="1:51" s="6" customFormat="1" x14ac:dyDescent="0.25">
      <c r="A940" s="228"/>
      <c r="K940" s="5"/>
      <c r="R940" s="5"/>
      <c r="Y940" s="5"/>
      <c r="AF940" s="5"/>
      <c r="AM940" s="5"/>
      <c r="AT940" s="5"/>
      <c r="AU940" s="5"/>
      <c r="AV940" s="97"/>
      <c r="AY940" s="12"/>
    </row>
    <row r="941" spans="1:51" s="6" customFormat="1" x14ac:dyDescent="0.25">
      <c r="A941" s="228"/>
      <c r="K941" s="5"/>
      <c r="R941" s="5"/>
      <c r="Y941" s="5"/>
      <c r="AF941" s="5"/>
      <c r="AM941" s="5"/>
      <c r="AT941" s="5"/>
      <c r="AU941" s="5"/>
      <c r="AV941" s="97"/>
      <c r="AY941" s="12"/>
    </row>
    <row r="942" spans="1:51" s="6" customFormat="1" x14ac:dyDescent="0.25">
      <c r="A942" s="228"/>
      <c r="K942" s="5"/>
      <c r="R942" s="5"/>
      <c r="Y942" s="5"/>
      <c r="AF942" s="5"/>
      <c r="AM942" s="5"/>
      <c r="AT942" s="5"/>
      <c r="AU942" s="5"/>
      <c r="AV942" s="97"/>
      <c r="AY942" s="12"/>
    </row>
    <row r="943" spans="1:51" s="6" customFormat="1" x14ac:dyDescent="0.25">
      <c r="A943" s="228"/>
      <c r="K943" s="5"/>
      <c r="R943" s="5"/>
      <c r="Y943" s="5"/>
      <c r="AF943" s="5"/>
      <c r="AM943" s="5"/>
      <c r="AT943" s="5"/>
      <c r="AU943" s="5"/>
      <c r="AV943" s="97"/>
      <c r="AY943" s="12"/>
    </row>
    <row r="944" spans="1:51" s="6" customFormat="1" x14ac:dyDescent="0.25">
      <c r="A944" s="228"/>
      <c r="K944" s="5"/>
      <c r="R944" s="5"/>
      <c r="Y944" s="5"/>
      <c r="AF944" s="5"/>
      <c r="AM944" s="5"/>
      <c r="AT944" s="5"/>
      <c r="AU944" s="5"/>
      <c r="AV944" s="97"/>
      <c r="AY944" s="12"/>
    </row>
    <row r="945" spans="1:51" s="6" customFormat="1" x14ac:dyDescent="0.25">
      <c r="A945" s="228"/>
      <c r="K945" s="5"/>
      <c r="R945" s="5"/>
      <c r="Y945" s="5"/>
      <c r="AF945" s="5"/>
      <c r="AM945" s="5"/>
      <c r="AT945" s="5"/>
      <c r="AU945" s="5"/>
      <c r="AV945" s="97"/>
      <c r="AY945" s="12"/>
    </row>
    <row r="946" spans="1:51" s="6" customFormat="1" x14ac:dyDescent="0.25">
      <c r="A946" s="228"/>
      <c r="K946" s="5"/>
      <c r="R946" s="5"/>
      <c r="Y946" s="5"/>
      <c r="AF946" s="5"/>
      <c r="AM946" s="5"/>
      <c r="AT946" s="5"/>
      <c r="AU946" s="5"/>
      <c r="AV946" s="97"/>
      <c r="AY946" s="12"/>
    </row>
    <row r="947" spans="1:51" s="6" customFormat="1" x14ac:dyDescent="0.25">
      <c r="A947" s="228"/>
      <c r="K947" s="5"/>
      <c r="R947" s="5"/>
      <c r="Y947" s="5"/>
      <c r="AF947" s="5"/>
      <c r="AM947" s="5"/>
      <c r="AT947" s="5"/>
      <c r="AU947" s="5"/>
      <c r="AV947" s="97"/>
      <c r="AY947" s="12"/>
    </row>
    <row r="948" spans="1:51" s="6" customFormat="1" x14ac:dyDescent="0.25">
      <c r="A948" s="228"/>
      <c r="K948" s="5"/>
      <c r="R948" s="5"/>
      <c r="Y948" s="5"/>
      <c r="AF948" s="5"/>
      <c r="AM948" s="5"/>
      <c r="AT948" s="5"/>
      <c r="AU948" s="5"/>
      <c r="AV948" s="97"/>
      <c r="AY948" s="12"/>
    </row>
    <row r="949" spans="1:51" s="6" customFormat="1" x14ac:dyDescent="0.25">
      <c r="A949" s="228"/>
      <c r="K949" s="5"/>
      <c r="R949" s="5"/>
      <c r="Y949" s="5"/>
      <c r="AF949" s="5"/>
      <c r="AM949" s="5"/>
      <c r="AT949" s="5"/>
      <c r="AU949" s="5"/>
      <c r="AV949" s="97"/>
      <c r="AY949" s="12"/>
    </row>
    <row r="950" spans="1:51" s="6" customFormat="1" x14ac:dyDescent="0.25">
      <c r="A950" s="228"/>
      <c r="K950" s="5"/>
      <c r="R950" s="5"/>
      <c r="Y950" s="5"/>
      <c r="AF950" s="5"/>
      <c r="AM950" s="5"/>
      <c r="AT950" s="5"/>
      <c r="AU950" s="5"/>
      <c r="AV950" s="97"/>
      <c r="AY950" s="12"/>
    </row>
    <row r="951" spans="1:51" s="6" customFormat="1" x14ac:dyDescent="0.25">
      <c r="A951" s="228"/>
      <c r="K951" s="5"/>
      <c r="R951" s="5"/>
      <c r="Y951" s="5"/>
      <c r="AF951" s="5"/>
      <c r="AM951" s="5"/>
      <c r="AT951" s="5"/>
      <c r="AU951" s="5"/>
      <c r="AV951" s="97"/>
      <c r="AY951" s="12"/>
    </row>
    <row r="952" spans="1:51" s="6" customFormat="1" x14ac:dyDescent="0.25">
      <c r="A952" s="228"/>
      <c r="K952" s="5"/>
      <c r="R952" s="5"/>
      <c r="Y952" s="5"/>
      <c r="AF952" s="5"/>
      <c r="AM952" s="5"/>
      <c r="AT952" s="5"/>
      <c r="AU952" s="5"/>
      <c r="AV952" s="97"/>
      <c r="AY952" s="12"/>
    </row>
    <row r="953" spans="1:51" s="6" customFormat="1" x14ac:dyDescent="0.25">
      <c r="A953" s="228"/>
      <c r="K953" s="5"/>
      <c r="R953" s="5"/>
      <c r="Y953" s="5"/>
      <c r="AF953" s="5"/>
      <c r="AM953" s="5"/>
      <c r="AT953" s="5"/>
      <c r="AU953" s="5"/>
      <c r="AV953" s="97"/>
      <c r="AY953" s="12"/>
    </row>
    <row r="954" spans="1:51" s="6" customFormat="1" x14ac:dyDescent="0.25">
      <c r="A954" s="228"/>
      <c r="K954" s="5"/>
      <c r="R954" s="5"/>
      <c r="Y954" s="5"/>
      <c r="AF954" s="5"/>
      <c r="AM954" s="5"/>
      <c r="AT954" s="5"/>
      <c r="AU954" s="5"/>
      <c r="AV954" s="97"/>
      <c r="AY954" s="12"/>
    </row>
    <row r="955" spans="1:51" s="6" customFormat="1" x14ac:dyDescent="0.25">
      <c r="A955" s="228"/>
      <c r="K955" s="5"/>
      <c r="R955" s="5"/>
      <c r="Y955" s="5"/>
      <c r="AF955" s="5"/>
      <c r="AM955" s="5"/>
      <c r="AT955" s="5"/>
      <c r="AU955" s="5"/>
      <c r="AV955" s="97"/>
      <c r="AY955" s="12"/>
    </row>
    <row r="956" spans="1:51" s="6" customFormat="1" x14ac:dyDescent="0.25">
      <c r="A956" s="228"/>
      <c r="K956" s="5"/>
      <c r="R956" s="5"/>
      <c r="Y956" s="5"/>
      <c r="AF956" s="5"/>
      <c r="AM956" s="5"/>
      <c r="AT956" s="5"/>
      <c r="AU956" s="5"/>
      <c r="AV956" s="97"/>
      <c r="AY956" s="12"/>
    </row>
    <row r="957" spans="1:51" s="6" customFormat="1" x14ac:dyDescent="0.25">
      <c r="A957" s="228"/>
      <c r="K957" s="5"/>
      <c r="R957" s="5"/>
      <c r="Y957" s="5"/>
      <c r="AF957" s="5"/>
      <c r="AM957" s="5"/>
      <c r="AT957" s="5"/>
      <c r="AU957" s="5"/>
      <c r="AV957" s="97"/>
      <c r="AY957" s="12"/>
    </row>
    <row r="958" spans="1:51" s="6" customFormat="1" x14ac:dyDescent="0.25">
      <c r="A958" s="228"/>
      <c r="K958" s="5"/>
      <c r="R958" s="5"/>
      <c r="Y958" s="5"/>
      <c r="AF958" s="5"/>
      <c r="AM958" s="5"/>
      <c r="AT958" s="5"/>
      <c r="AU958" s="5"/>
      <c r="AV958" s="97"/>
      <c r="AY958" s="12"/>
    </row>
    <row r="959" spans="1:51" s="6" customFormat="1" x14ac:dyDescent="0.25">
      <c r="A959" s="228"/>
      <c r="K959" s="5"/>
      <c r="R959" s="5"/>
      <c r="Y959" s="5"/>
      <c r="AF959" s="5"/>
      <c r="AM959" s="5"/>
      <c r="AT959" s="5"/>
      <c r="AU959" s="5"/>
      <c r="AV959" s="97"/>
      <c r="AY959" s="12"/>
    </row>
    <row r="960" spans="1:51" s="6" customFormat="1" x14ac:dyDescent="0.25">
      <c r="A960" s="228"/>
      <c r="K960" s="5"/>
      <c r="R960" s="5"/>
      <c r="Y960" s="5"/>
      <c r="AF960" s="5"/>
      <c r="AM960" s="5"/>
      <c r="AT960" s="5"/>
      <c r="AU960" s="5"/>
      <c r="AV960" s="97"/>
      <c r="AY960" s="12"/>
    </row>
    <row r="961" spans="1:51" s="6" customFormat="1" x14ac:dyDescent="0.25">
      <c r="A961" s="228"/>
      <c r="K961" s="5"/>
      <c r="R961" s="5"/>
      <c r="Y961" s="5"/>
      <c r="AF961" s="5"/>
      <c r="AM961" s="5"/>
      <c r="AT961" s="5"/>
      <c r="AU961" s="5"/>
      <c r="AV961" s="97"/>
      <c r="AY961" s="12"/>
    </row>
    <row r="962" spans="1:51" s="6" customFormat="1" x14ac:dyDescent="0.25">
      <c r="A962" s="228"/>
      <c r="K962" s="5"/>
      <c r="R962" s="5"/>
      <c r="Y962" s="5"/>
      <c r="AF962" s="5"/>
      <c r="AM962" s="5"/>
      <c r="AT962" s="5"/>
      <c r="AU962" s="5"/>
      <c r="AV962" s="97"/>
      <c r="AY962" s="12"/>
    </row>
    <row r="963" spans="1:51" s="6" customFormat="1" x14ac:dyDescent="0.25">
      <c r="A963" s="228"/>
      <c r="K963" s="5"/>
      <c r="R963" s="5"/>
      <c r="Y963" s="5"/>
      <c r="AF963" s="5"/>
      <c r="AM963" s="5"/>
      <c r="AT963" s="5"/>
      <c r="AU963" s="5"/>
      <c r="AV963" s="97"/>
      <c r="AY963" s="12"/>
    </row>
    <row r="964" spans="1:51" s="6" customFormat="1" x14ac:dyDescent="0.25">
      <c r="A964" s="228"/>
      <c r="K964" s="5"/>
      <c r="R964" s="5"/>
      <c r="Y964" s="5"/>
      <c r="AF964" s="5"/>
      <c r="AM964" s="5"/>
      <c r="AT964" s="5"/>
      <c r="AU964" s="5"/>
      <c r="AV964" s="97"/>
      <c r="AY964" s="12"/>
    </row>
    <row r="965" spans="1:51" s="6" customFormat="1" x14ac:dyDescent="0.25">
      <c r="A965" s="228"/>
      <c r="K965" s="5"/>
      <c r="R965" s="5"/>
      <c r="Y965" s="5"/>
      <c r="AF965" s="5"/>
      <c r="AM965" s="5"/>
      <c r="AT965" s="5"/>
      <c r="AU965" s="5"/>
      <c r="AV965" s="97"/>
      <c r="AY965" s="12"/>
    </row>
    <row r="966" spans="1:51" s="6" customFormat="1" x14ac:dyDescent="0.25">
      <c r="A966" s="228"/>
      <c r="K966" s="5"/>
      <c r="R966" s="5"/>
      <c r="Y966" s="5"/>
      <c r="AF966" s="5"/>
      <c r="AM966" s="5"/>
      <c r="AT966" s="5"/>
      <c r="AU966" s="5"/>
      <c r="AV966" s="97"/>
      <c r="AY966" s="12"/>
    </row>
    <row r="967" spans="1:51" s="6" customFormat="1" x14ac:dyDescent="0.25">
      <c r="A967" s="228"/>
      <c r="K967" s="5"/>
      <c r="R967" s="5"/>
      <c r="Y967" s="5"/>
      <c r="AF967" s="5"/>
      <c r="AM967" s="5"/>
      <c r="AT967" s="5"/>
      <c r="AU967" s="5"/>
      <c r="AV967" s="97"/>
      <c r="AY967" s="12"/>
    </row>
    <row r="968" spans="1:51" s="6" customFormat="1" x14ac:dyDescent="0.25">
      <c r="A968" s="228"/>
      <c r="K968" s="5"/>
      <c r="R968" s="5"/>
      <c r="Y968" s="5"/>
      <c r="AF968" s="5"/>
      <c r="AM968" s="5"/>
      <c r="AT968" s="5"/>
      <c r="AU968" s="5"/>
      <c r="AV968" s="97"/>
      <c r="AY968" s="12"/>
    </row>
    <row r="969" spans="1:51" s="6" customFormat="1" x14ac:dyDescent="0.25">
      <c r="A969" s="228"/>
      <c r="K969" s="5"/>
      <c r="R969" s="5"/>
      <c r="Y969" s="5"/>
      <c r="AF969" s="5"/>
      <c r="AM969" s="5"/>
      <c r="AT969" s="5"/>
      <c r="AU969" s="5"/>
      <c r="AV969" s="97"/>
      <c r="AY969" s="12"/>
    </row>
    <row r="970" spans="1:51" s="6" customFormat="1" x14ac:dyDescent="0.25">
      <c r="A970" s="228"/>
      <c r="K970" s="5"/>
      <c r="R970" s="5"/>
      <c r="Y970" s="5"/>
      <c r="AF970" s="5"/>
      <c r="AM970" s="5"/>
      <c r="AT970" s="5"/>
      <c r="AU970" s="5"/>
      <c r="AV970" s="97"/>
      <c r="AY970" s="12"/>
    </row>
    <row r="971" spans="1:51" s="6" customFormat="1" x14ac:dyDescent="0.25">
      <c r="A971" s="228"/>
      <c r="K971" s="5"/>
      <c r="R971" s="5"/>
      <c r="Y971" s="5"/>
      <c r="AF971" s="5"/>
      <c r="AM971" s="5"/>
      <c r="AT971" s="5"/>
      <c r="AU971" s="5"/>
      <c r="AV971" s="97"/>
      <c r="AY971" s="12"/>
    </row>
    <row r="972" spans="1:51" s="6" customFormat="1" x14ac:dyDescent="0.25">
      <c r="A972" s="228"/>
      <c r="K972" s="5"/>
      <c r="R972" s="5"/>
      <c r="Y972" s="5"/>
      <c r="AF972" s="5"/>
      <c r="AM972" s="5"/>
      <c r="AT972" s="5"/>
      <c r="AU972" s="5"/>
      <c r="AV972" s="97"/>
      <c r="AY972" s="12"/>
    </row>
    <row r="973" spans="1:51" s="6" customFormat="1" x14ac:dyDescent="0.25">
      <c r="A973" s="228"/>
      <c r="K973" s="5"/>
      <c r="R973" s="5"/>
      <c r="Y973" s="5"/>
      <c r="AF973" s="5"/>
      <c r="AM973" s="5"/>
      <c r="AT973" s="5"/>
      <c r="AU973" s="5"/>
      <c r="AV973" s="97"/>
      <c r="AY973" s="12"/>
    </row>
    <row r="974" spans="1:51" s="6" customFormat="1" x14ac:dyDescent="0.25">
      <c r="A974" s="228"/>
      <c r="K974" s="5"/>
      <c r="R974" s="5"/>
      <c r="Y974" s="5"/>
      <c r="AF974" s="5"/>
      <c r="AM974" s="5"/>
      <c r="AT974" s="5"/>
      <c r="AU974" s="5"/>
      <c r="AV974" s="97"/>
      <c r="AY974" s="12"/>
    </row>
    <row r="975" spans="1:51" s="6" customFormat="1" x14ac:dyDescent="0.25">
      <c r="A975" s="228"/>
      <c r="K975" s="5"/>
      <c r="R975" s="5"/>
      <c r="Y975" s="5"/>
      <c r="AF975" s="5"/>
      <c r="AM975" s="5"/>
      <c r="AT975" s="5"/>
      <c r="AU975" s="5"/>
      <c r="AV975" s="97"/>
      <c r="AY975" s="12"/>
    </row>
    <row r="976" spans="1:51" s="6" customFormat="1" x14ac:dyDescent="0.25">
      <c r="A976" s="228"/>
      <c r="K976" s="5"/>
      <c r="R976" s="5"/>
      <c r="Y976" s="5"/>
      <c r="AF976" s="5"/>
      <c r="AM976" s="5"/>
      <c r="AT976" s="5"/>
      <c r="AU976" s="5"/>
      <c r="AV976" s="97"/>
      <c r="AY976" s="12"/>
    </row>
    <row r="977" spans="1:51" s="6" customFormat="1" x14ac:dyDescent="0.25">
      <c r="A977" s="228"/>
      <c r="K977" s="5"/>
      <c r="R977" s="5"/>
      <c r="Y977" s="5"/>
      <c r="AF977" s="5"/>
      <c r="AM977" s="5"/>
      <c r="AT977" s="5"/>
      <c r="AU977" s="5"/>
      <c r="AV977" s="97"/>
      <c r="AY977" s="12"/>
    </row>
    <row r="978" spans="1:51" s="6" customFormat="1" x14ac:dyDescent="0.25">
      <c r="A978" s="228"/>
      <c r="K978" s="5"/>
      <c r="R978" s="5"/>
      <c r="Y978" s="5"/>
      <c r="AF978" s="5"/>
      <c r="AM978" s="5"/>
      <c r="AT978" s="5"/>
      <c r="AU978" s="5"/>
      <c r="AV978" s="97"/>
      <c r="AY978" s="12"/>
    </row>
    <row r="979" spans="1:51" s="6" customFormat="1" x14ac:dyDescent="0.25">
      <c r="A979" s="228"/>
      <c r="K979" s="5"/>
      <c r="R979" s="5"/>
      <c r="Y979" s="5"/>
      <c r="AF979" s="5"/>
      <c r="AM979" s="5"/>
      <c r="AT979" s="5"/>
      <c r="AU979" s="5"/>
      <c r="AV979" s="97"/>
      <c r="AY979" s="12"/>
    </row>
    <row r="980" spans="1:51" s="6" customFormat="1" x14ac:dyDescent="0.25">
      <c r="A980" s="228"/>
      <c r="K980" s="5"/>
      <c r="R980" s="5"/>
      <c r="Y980" s="5"/>
      <c r="AF980" s="5"/>
      <c r="AM980" s="5"/>
      <c r="AT980" s="5"/>
      <c r="AU980" s="5"/>
      <c r="AV980" s="97"/>
      <c r="AY980" s="12"/>
    </row>
    <row r="981" spans="1:51" s="6" customFormat="1" x14ac:dyDescent="0.25">
      <c r="A981" s="228"/>
      <c r="K981" s="5"/>
      <c r="R981" s="5"/>
      <c r="Y981" s="5"/>
      <c r="AF981" s="5"/>
      <c r="AM981" s="5"/>
      <c r="AT981" s="5"/>
      <c r="AU981" s="5"/>
      <c r="AV981" s="97"/>
      <c r="AY981" s="12"/>
    </row>
    <row r="982" spans="1:51" s="6" customFormat="1" x14ac:dyDescent="0.25">
      <c r="A982" s="228"/>
      <c r="K982" s="5"/>
      <c r="R982" s="5"/>
      <c r="Y982" s="5"/>
      <c r="AF982" s="5"/>
      <c r="AM982" s="5"/>
      <c r="AT982" s="5"/>
      <c r="AU982" s="5"/>
      <c r="AV982" s="97"/>
      <c r="AY982" s="12"/>
    </row>
    <row r="983" spans="1:51" s="6" customFormat="1" x14ac:dyDescent="0.25">
      <c r="A983" s="228"/>
      <c r="K983" s="5"/>
      <c r="R983" s="5"/>
      <c r="Y983" s="5"/>
      <c r="AF983" s="5"/>
      <c r="AM983" s="5"/>
      <c r="AT983" s="5"/>
      <c r="AU983" s="5"/>
      <c r="AV983" s="97"/>
      <c r="AY983" s="12"/>
    </row>
    <row r="984" spans="1:51" s="6" customFormat="1" x14ac:dyDescent="0.25">
      <c r="A984" s="228"/>
      <c r="K984" s="5"/>
      <c r="R984" s="5"/>
      <c r="Y984" s="5"/>
      <c r="AF984" s="5"/>
      <c r="AM984" s="5"/>
      <c r="AT984" s="5"/>
      <c r="AU984" s="5"/>
      <c r="AV984" s="97"/>
      <c r="AY984" s="12"/>
    </row>
    <row r="985" spans="1:51" s="6" customFormat="1" x14ac:dyDescent="0.25">
      <c r="A985" s="228"/>
      <c r="K985" s="5"/>
      <c r="R985" s="5"/>
      <c r="Y985" s="5"/>
      <c r="AF985" s="5"/>
      <c r="AM985" s="5"/>
      <c r="AT985" s="5"/>
      <c r="AU985" s="5"/>
      <c r="AV985" s="97"/>
      <c r="AY985" s="12"/>
    </row>
    <row r="986" spans="1:51" s="6" customFormat="1" x14ac:dyDescent="0.25">
      <c r="A986" s="228"/>
      <c r="K986" s="5"/>
      <c r="R986" s="5"/>
      <c r="Y986" s="5"/>
      <c r="AF986" s="5"/>
      <c r="AM986" s="5"/>
      <c r="AT986" s="5"/>
      <c r="AU986" s="5"/>
      <c r="AV986" s="97"/>
      <c r="AY986" s="12"/>
    </row>
    <row r="987" spans="1:51" s="6" customFormat="1" x14ac:dyDescent="0.25">
      <c r="A987" s="228"/>
      <c r="K987" s="5"/>
      <c r="R987" s="5"/>
      <c r="Y987" s="5"/>
      <c r="AF987" s="5"/>
      <c r="AM987" s="5"/>
      <c r="AT987" s="5"/>
      <c r="AU987" s="5"/>
      <c r="AV987" s="97"/>
      <c r="AY987" s="12"/>
    </row>
    <row r="988" spans="1:51" s="6" customFormat="1" x14ac:dyDescent="0.25">
      <c r="A988" s="228"/>
      <c r="K988" s="5"/>
      <c r="R988" s="5"/>
      <c r="Y988" s="5"/>
      <c r="AF988" s="5"/>
      <c r="AM988" s="5"/>
      <c r="AT988" s="5"/>
      <c r="AU988" s="5"/>
      <c r="AV988" s="97"/>
      <c r="AY988" s="12"/>
    </row>
    <row r="989" spans="1:51" s="6" customFormat="1" x14ac:dyDescent="0.25">
      <c r="A989" s="228"/>
      <c r="K989" s="5"/>
      <c r="R989" s="5"/>
      <c r="Y989" s="5"/>
      <c r="AF989" s="5"/>
      <c r="AM989" s="5"/>
      <c r="AT989" s="5"/>
      <c r="AU989" s="5"/>
      <c r="AV989" s="97"/>
      <c r="AY989" s="12"/>
    </row>
    <row r="990" spans="1:51" s="6" customFormat="1" x14ac:dyDescent="0.25">
      <c r="A990" s="228"/>
      <c r="K990" s="5"/>
      <c r="R990" s="5"/>
      <c r="Y990" s="5"/>
      <c r="AF990" s="5"/>
      <c r="AM990" s="5"/>
      <c r="AT990" s="5"/>
      <c r="AU990" s="5"/>
      <c r="AV990" s="97"/>
      <c r="AY990" s="12"/>
    </row>
    <row r="991" spans="1:51" s="6" customFormat="1" x14ac:dyDescent="0.25">
      <c r="A991" s="228"/>
      <c r="K991" s="5"/>
      <c r="R991" s="5"/>
      <c r="Y991" s="5"/>
      <c r="AF991" s="5"/>
      <c r="AM991" s="5"/>
      <c r="AT991" s="5"/>
      <c r="AU991" s="5"/>
      <c r="AV991" s="97"/>
      <c r="AY991" s="12"/>
    </row>
    <row r="992" spans="1:51" s="6" customFormat="1" x14ac:dyDescent="0.25">
      <c r="A992" s="228"/>
      <c r="K992" s="5"/>
      <c r="R992" s="5"/>
      <c r="Y992" s="5"/>
      <c r="AF992" s="5"/>
      <c r="AM992" s="5"/>
      <c r="AT992" s="5"/>
      <c r="AU992" s="5"/>
      <c r="AV992" s="97"/>
      <c r="AY992" s="12"/>
    </row>
    <row r="993" spans="1:51" s="6" customFormat="1" x14ac:dyDescent="0.25">
      <c r="A993" s="228"/>
      <c r="K993" s="5"/>
      <c r="R993" s="5"/>
      <c r="Y993" s="5"/>
      <c r="AF993" s="5"/>
      <c r="AM993" s="5"/>
      <c r="AT993" s="5"/>
      <c r="AU993" s="5"/>
      <c r="AV993" s="97"/>
      <c r="AY993" s="12"/>
    </row>
    <row r="994" spans="1:51" s="6" customFormat="1" x14ac:dyDescent="0.25">
      <c r="A994" s="228"/>
      <c r="K994" s="5"/>
      <c r="R994" s="5"/>
      <c r="Y994" s="5"/>
      <c r="AF994" s="5"/>
      <c r="AM994" s="5"/>
      <c r="AT994" s="5"/>
      <c r="AU994" s="5"/>
      <c r="AV994" s="97"/>
      <c r="AY994" s="12"/>
    </row>
    <row r="995" spans="1:51" s="6" customFormat="1" x14ac:dyDescent="0.25">
      <c r="A995" s="228"/>
      <c r="K995" s="5"/>
      <c r="R995" s="5"/>
      <c r="Y995" s="5"/>
      <c r="AF995" s="5"/>
      <c r="AM995" s="5"/>
      <c r="AT995" s="5"/>
      <c r="AU995" s="5"/>
      <c r="AV995" s="97"/>
      <c r="AY995" s="12"/>
    </row>
    <row r="996" spans="1:51" s="6" customFormat="1" x14ac:dyDescent="0.25">
      <c r="A996" s="228"/>
      <c r="K996" s="5"/>
      <c r="R996" s="5"/>
      <c r="Y996" s="5"/>
      <c r="AF996" s="5"/>
      <c r="AM996" s="5"/>
      <c r="AT996" s="5"/>
      <c r="AU996" s="5"/>
      <c r="AV996" s="97"/>
      <c r="AY996" s="12"/>
    </row>
    <row r="997" spans="1:51" s="6" customFormat="1" x14ac:dyDescent="0.25">
      <c r="A997" s="228"/>
      <c r="K997" s="5"/>
      <c r="R997" s="5"/>
      <c r="Y997" s="5"/>
      <c r="AF997" s="5"/>
      <c r="AM997" s="5"/>
      <c r="AT997" s="5"/>
      <c r="AU997" s="5"/>
      <c r="AV997" s="97"/>
      <c r="AY997" s="12"/>
    </row>
    <row r="998" spans="1:51" s="6" customFormat="1" x14ac:dyDescent="0.25">
      <c r="A998" s="228"/>
      <c r="K998" s="5"/>
      <c r="R998" s="5"/>
      <c r="Y998" s="5"/>
      <c r="AF998" s="5"/>
      <c r="AM998" s="5"/>
      <c r="AT998" s="5"/>
      <c r="AU998" s="5"/>
      <c r="AV998" s="97"/>
      <c r="AY998" s="12"/>
    </row>
    <row r="999" spans="1:51" s="6" customFormat="1" x14ac:dyDescent="0.25">
      <c r="A999" s="228"/>
      <c r="K999" s="5"/>
      <c r="R999" s="5"/>
      <c r="Y999" s="5"/>
      <c r="AF999" s="5"/>
      <c r="AM999" s="5"/>
      <c r="AT999" s="5"/>
      <c r="AU999" s="5"/>
      <c r="AV999" s="97"/>
      <c r="AY999" s="12"/>
    </row>
    <row r="1000" spans="1:51" s="6" customFormat="1" x14ac:dyDescent="0.25">
      <c r="A1000" s="228"/>
      <c r="K1000" s="5"/>
      <c r="R1000" s="5"/>
      <c r="Y1000" s="5"/>
      <c r="AF1000" s="5"/>
      <c r="AM1000" s="5"/>
      <c r="AT1000" s="5"/>
      <c r="AU1000" s="5"/>
      <c r="AV1000" s="97"/>
      <c r="AY1000" s="12"/>
    </row>
    <row r="1001" spans="1:51" s="6" customFormat="1" x14ac:dyDescent="0.25">
      <c r="A1001" s="228"/>
      <c r="K1001" s="5"/>
      <c r="R1001" s="5"/>
      <c r="Y1001" s="5"/>
      <c r="AF1001" s="5"/>
      <c r="AM1001" s="5"/>
      <c r="AT1001" s="5"/>
      <c r="AU1001" s="5"/>
      <c r="AV1001" s="97"/>
      <c r="AY1001" s="12"/>
    </row>
    <row r="1002" spans="1:51" s="6" customFormat="1" x14ac:dyDescent="0.25">
      <c r="A1002" s="228"/>
      <c r="K1002" s="5"/>
      <c r="R1002" s="5"/>
      <c r="Y1002" s="5"/>
      <c r="AF1002" s="5"/>
      <c r="AM1002" s="5"/>
      <c r="AT1002" s="5"/>
      <c r="AU1002" s="5"/>
      <c r="AV1002" s="97"/>
      <c r="AY1002" s="12"/>
    </row>
    <row r="1003" spans="1:51" s="6" customFormat="1" x14ac:dyDescent="0.25">
      <c r="A1003" s="228"/>
      <c r="K1003" s="5"/>
      <c r="R1003" s="5"/>
      <c r="Y1003" s="5"/>
      <c r="AF1003" s="5"/>
      <c r="AM1003" s="5"/>
      <c r="AT1003" s="5"/>
      <c r="AU1003" s="5"/>
      <c r="AV1003" s="97"/>
      <c r="AY1003" s="12"/>
    </row>
    <row r="1004" spans="1:51" s="6" customFormat="1" x14ac:dyDescent="0.25">
      <c r="A1004" s="228"/>
      <c r="K1004" s="5"/>
      <c r="R1004" s="5"/>
      <c r="Y1004" s="5"/>
      <c r="AF1004" s="5"/>
      <c r="AM1004" s="5"/>
      <c r="AT1004" s="5"/>
      <c r="AU1004" s="5"/>
      <c r="AV1004" s="97"/>
      <c r="AY1004" s="12"/>
    </row>
    <row r="1005" spans="1:51" s="6" customFormat="1" x14ac:dyDescent="0.25">
      <c r="A1005" s="228"/>
      <c r="K1005" s="5"/>
      <c r="R1005" s="5"/>
      <c r="Y1005" s="5"/>
      <c r="AF1005" s="5"/>
      <c r="AM1005" s="5"/>
      <c r="AT1005" s="5"/>
      <c r="AU1005" s="5"/>
      <c r="AV1005" s="97"/>
      <c r="AY1005" s="12"/>
    </row>
    <row r="1006" spans="1:51" s="6" customFormat="1" x14ac:dyDescent="0.25">
      <c r="A1006" s="228"/>
      <c r="K1006" s="5"/>
      <c r="R1006" s="5"/>
      <c r="Y1006" s="5"/>
      <c r="AF1006" s="5"/>
      <c r="AM1006" s="5"/>
      <c r="AT1006" s="5"/>
      <c r="AU1006" s="5"/>
      <c r="AV1006" s="97"/>
      <c r="AY1006" s="12"/>
    </row>
    <row r="1007" spans="1:51" s="6" customFormat="1" x14ac:dyDescent="0.25">
      <c r="A1007" s="228"/>
      <c r="K1007" s="5"/>
      <c r="R1007" s="5"/>
      <c r="Y1007" s="5"/>
      <c r="AF1007" s="5"/>
      <c r="AM1007" s="5"/>
      <c r="AT1007" s="5"/>
      <c r="AU1007" s="5"/>
      <c r="AV1007" s="97"/>
      <c r="AY1007" s="12"/>
    </row>
    <row r="1008" spans="1:51" s="6" customFormat="1" x14ac:dyDescent="0.25">
      <c r="A1008" s="228"/>
      <c r="K1008" s="5"/>
      <c r="R1008" s="5"/>
      <c r="Y1008" s="5"/>
      <c r="AF1008" s="5"/>
      <c r="AM1008" s="5"/>
      <c r="AT1008" s="5"/>
      <c r="AU1008" s="5"/>
      <c r="AV1008" s="97"/>
      <c r="AY1008" s="12"/>
    </row>
    <row r="1009" spans="1:51" s="6" customFormat="1" x14ac:dyDescent="0.25">
      <c r="A1009" s="228"/>
      <c r="K1009" s="5"/>
      <c r="R1009" s="5"/>
      <c r="Y1009" s="5"/>
      <c r="AF1009" s="5"/>
      <c r="AM1009" s="5"/>
      <c r="AT1009" s="5"/>
      <c r="AU1009" s="5"/>
      <c r="AV1009" s="97"/>
      <c r="AY1009" s="12"/>
    </row>
    <row r="1010" spans="1:51" s="6" customFormat="1" x14ac:dyDescent="0.25">
      <c r="A1010" s="228"/>
      <c r="K1010" s="5"/>
      <c r="R1010" s="5"/>
      <c r="Y1010" s="5"/>
      <c r="AF1010" s="5"/>
      <c r="AM1010" s="5"/>
      <c r="AT1010" s="5"/>
      <c r="AU1010" s="5"/>
      <c r="AV1010" s="97"/>
      <c r="AY1010" s="12"/>
    </row>
    <row r="1011" spans="1:51" s="6" customFormat="1" x14ac:dyDescent="0.25">
      <c r="A1011" s="228"/>
      <c r="K1011" s="5"/>
      <c r="R1011" s="5"/>
      <c r="Y1011" s="5"/>
      <c r="AF1011" s="5"/>
      <c r="AM1011" s="5"/>
      <c r="AT1011" s="5"/>
      <c r="AU1011" s="5"/>
      <c r="AV1011" s="97"/>
      <c r="AY1011" s="12"/>
    </row>
    <row r="1012" spans="1:51" s="6" customFormat="1" x14ac:dyDescent="0.25">
      <c r="A1012" s="228"/>
      <c r="K1012" s="5"/>
      <c r="R1012" s="5"/>
      <c r="Y1012" s="5"/>
      <c r="AF1012" s="5"/>
      <c r="AM1012" s="5"/>
      <c r="AT1012" s="5"/>
      <c r="AU1012" s="5"/>
      <c r="AV1012" s="97"/>
      <c r="AY1012" s="12"/>
    </row>
    <row r="1013" spans="1:51" s="6" customFormat="1" x14ac:dyDescent="0.25">
      <c r="A1013" s="228"/>
      <c r="K1013" s="5"/>
      <c r="R1013" s="5"/>
      <c r="Y1013" s="5"/>
      <c r="AF1013" s="5"/>
      <c r="AM1013" s="5"/>
      <c r="AT1013" s="5"/>
      <c r="AU1013" s="5"/>
      <c r="AV1013" s="97"/>
      <c r="AY1013" s="12"/>
    </row>
    <row r="1014" spans="1:51" s="6" customFormat="1" x14ac:dyDescent="0.25">
      <c r="A1014" s="228"/>
      <c r="K1014" s="5"/>
      <c r="R1014" s="5"/>
      <c r="Y1014" s="5"/>
      <c r="AF1014" s="5"/>
      <c r="AM1014" s="5"/>
      <c r="AT1014" s="5"/>
      <c r="AU1014" s="5"/>
      <c r="AV1014" s="97"/>
      <c r="AY1014" s="12"/>
    </row>
    <row r="1015" spans="1:51" s="6" customFormat="1" x14ac:dyDescent="0.25">
      <c r="A1015" s="228"/>
      <c r="K1015" s="5"/>
      <c r="R1015" s="5"/>
      <c r="Y1015" s="5"/>
      <c r="AF1015" s="5"/>
      <c r="AM1015" s="5"/>
      <c r="AT1015" s="5"/>
      <c r="AU1015" s="5"/>
      <c r="AV1015" s="97"/>
      <c r="AY1015" s="12"/>
    </row>
    <row r="1016" spans="1:51" s="6" customFormat="1" x14ac:dyDescent="0.25">
      <c r="A1016" s="228"/>
      <c r="K1016" s="5"/>
      <c r="R1016" s="5"/>
      <c r="Y1016" s="5"/>
      <c r="AF1016" s="5"/>
      <c r="AM1016" s="5"/>
      <c r="AT1016" s="5"/>
      <c r="AU1016" s="5"/>
      <c r="AV1016" s="97"/>
      <c r="AY1016" s="12"/>
    </row>
    <row r="1017" spans="1:51" s="6" customFormat="1" x14ac:dyDescent="0.25">
      <c r="A1017" s="228"/>
      <c r="K1017" s="5"/>
      <c r="R1017" s="5"/>
      <c r="Y1017" s="5"/>
      <c r="AF1017" s="5"/>
      <c r="AM1017" s="5"/>
      <c r="AT1017" s="5"/>
      <c r="AU1017" s="5"/>
      <c r="AV1017" s="97"/>
      <c r="AY1017" s="12"/>
    </row>
    <row r="1018" spans="1:51" s="6" customFormat="1" x14ac:dyDescent="0.25">
      <c r="A1018" s="228"/>
      <c r="K1018" s="5"/>
      <c r="R1018" s="5"/>
      <c r="Y1018" s="5"/>
      <c r="AF1018" s="5"/>
      <c r="AM1018" s="5"/>
      <c r="AT1018" s="5"/>
      <c r="AU1018" s="5"/>
      <c r="AV1018" s="97"/>
      <c r="AY1018" s="12"/>
    </row>
    <row r="1019" spans="1:51" s="6" customFormat="1" x14ac:dyDescent="0.25">
      <c r="A1019" s="228"/>
      <c r="K1019" s="5"/>
      <c r="R1019" s="5"/>
      <c r="Y1019" s="5"/>
      <c r="AF1019" s="5"/>
      <c r="AM1019" s="5"/>
      <c r="AT1019" s="5"/>
      <c r="AU1019" s="5"/>
      <c r="AV1019" s="97"/>
      <c r="AY1019" s="12"/>
    </row>
    <row r="1020" spans="1:51" s="6" customFormat="1" x14ac:dyDescent="0.25">
      <c r="A1020" s="228"/>
      <c r="K1020" s="5"/>
      <c r="R1020" s="5"/>
      <c r="Y1020" s="5"/>
      <c r="AF1020" s="5"/>
      <c r="AM1020" s="5"/>
      <c r="AT1020" s="5"/>
      <c r="AU1020" s="5"/>
      <c r="AV1020" s="97"/>
      <c r="AY1020" s="12"/>
    </row>
    <row r="1021" spans="1:51" s="6" customFormat="1" x14ac:dyDescent="0.25">
      <c r="A1021" s="228"/>
      <c r="K1021" s="5"/>
      <c r="R1021" s="5"/>
      <c r="Y1021" s="5"/>
      <c r="AF1021" s="5"/>
      <c r="AM1021" s="5"/>
      <c r="AT1021" s="5"/>
      <c r="AU1021" s="5"/>
      <c r="AV1021" s="97"/>
      <c r="AY1021" s="12"/>
    </row>
    <row r="1022" spans="1:51" s="6" customFormat="1" x14ac:dyDescent="0.25">
      <c r="A1022" s="228"/>
      <c r="K1022" s="5"/>
      <c r="R1022" s="5"/>
      <c r="Y1022" s="5"/>
      <c r="AF1022" s="5"/>
      <c r="AM1022" s="5"/>
      <c r="AT1022" s="5"/>
      <c r="AU1022" s="5"/>
      <c r="AV1022" s="97"/>
      <c r="AY1022" s="12"/>
    </row>
    <row r="1023" spans="1:51" s="6" customFormat="1" x14ac:dyDescent="0.25">
      <c r="A1023" s="228"/>
      <c r="K1023" s="5"/>
      <c r="R1023" s="5"/>
      <c r="Y1023" s="5"/>
      <c r="AF1023" s="5"/>
      <c r="AM1023" s="5"/>
      <c r="AT1023" s="5"/>
      <c r="AU1023" s="5"/>
      <c r="AV1023" s="97"/>
      <c r="AY1023" s="12"/>
    </row>
    <row r="1024" spans="1:51" s="6" customFormat="1" x14ac:dyDescent="0.25">
      <c r="A1024" s="228"/>
      <c r="K1024" s="5"/>
      <c r="R1024" s="5"/>
      <c r="Y1024" s="5"/>
      <c r="AF1024" s="5"/>
      <c r="AM1024" s="5"/>
      <c r="AT1024" s="5"/>
      <c r="AU1024" s="5"/>
      <c r="AV1024" s="97"/>
      <c r="AY1024" s="12"/>
    </row>
    <row r="1025" spans="1:51" s="6" customFormat="1" x14ac:dyDescent="0.25">
      <c r="A1025" s="228"/>
      <c r="K1025" s="5"/>
      <c r="R1025" s="5"/>
      <c r="Y1025" s="5"/>
      <c r="AF1025" s="5"/>
      <c r="AM1025" s="5"/>
      <c r="AT1025" s="5"/>
      <c r="AU1025" s="5"/>
      <c r="AV1025" s="97"/>
      <c r="AY1025" s="12"/>
    </row>
    <row r="1026" spans="1:51" s="6" customFormat="1" x14ac:dyDescent="0.25">
      <c r="A1026" s="228"/>
      <c r="K1026" s="5"/>
      <c r="R1026" s="5"/>
      <c r="Y1026" s="5"/>
      <c r="AF1026" s="5"/>
      <c r="AM1026" s="5"/>
      <c r="AT1026" s="5"/>
      <c r="AU1026" s="5"/>
      <c r="AV1026" s="97"/>
      <c r="AY1026" s="12"/>
    </row>
    <row r="1027" spans="1:51" s="6" customFormat="1" x14ac:dyDescent="0.25">
      <c r="A1027" s="228"/>
      <c r="K1027" s="5"/>
      <c r="R1027" s="5"/>
      <c r="Y1027" s="5"/>
      <c r="AF1027" s="5"/>
      <c r="AM1027" s="5"/>
      <c r="AT1027" s="5"/>
      <c r="AU1027" s="5"/>
      <c r="AV1027" s="97"/>
      <c r="AY1027" s="12"/>
    </row>
    <row r="1028" spans="1:51" s="6" customFormat="1" x14ac:dyDescent="0.25">
      <c r="A1028" s="228"/>
      <c r="K1028" s="5"/>
      <c r="R1028" s="5"/>
      <c r="Y1028" s="5"/>
      <c r="AF1028" s="5"/>
      <c r="AM1028" s="5"/>
      <c r="AT1028" s="5"/>
      <c r="AU1028" s="5"/>
      <c r="AV1028" s="97"/>
      <c r="AY1028" s="12"/>
    </row>
    <row r="1029" spans="1:51" s="6" customFormat="1" x14ac:dyDescent="0.25">
      <c r="A1029" s="228"/>
      <c r="K1029" s="5"/>
      <c r="R1029" s="5"/>
      <c r="Y1029" s="5"/>
      <c r="AF1029" s="5"/>
      <c r="AM1029" s="5"/>
      <c r="AT1029" s="5"/>
      <c r="AU1029" s="5"/>
      <c r="AV1029" s="97"/>
      <c r="AY1029" s="12"/>
    </row>
    <row r="1030" spans="1:51" s="6" customFormat="1" x14ac:dyDescent="0.25">
      <c r="A1030" s="228"/>
      <c r="K1030" s="5"/>
      <c r="R1030" s="5"/>
      <c r="Y1030" s="5"/>
      <c r="AF1030" s="5"/>
      <c r="AM1030" s="5"/>
      <c r="AT1030" s="5"/>
      <c r="AU1030" s="5"/>
      <c r="AV1030" s="97"/>
      <c r="AY1030" s="12"/>
    </row>
    <row r="1031" spans="1:51" s="6" customFormat="1" x14ac:dyDescent="0.25">
      <c r="A1031" s="228"/>
      <c r="K1031" s="5"/>
      <c r="R1031" s="5"/>
      <c r="Y1031" s="5"/>
      <c r="AF1031" s="5"/>
      <c r="AM1031" s="5"/>
      <c r="AT1031" s="5"/>
      <c r="AU1031" s="5"/>
      <c r="AV1031" s="97"/>
      <c r="AY1031" s="12"/>
    </row>
    <row r="1032" spans="1:51" s="6" customFormat="1" x14ac:dyDescent="0.25">
      <c r="A1032" s="228"/>
      <c r="K1032" s="5"/>
      <c r="R1032" s="5"/>
      <c r="Y1032" s="5"/>
      <c r="AF1032" s="5"/>
      <c r="AM1032" s="5"/>
      <c r="AT1032" s="5"/>
      <c r="AU1032" s="5"/>
      <c r="AV1032" s="97"/>
      <c r="AY1032" s="12"/>
    </row>
    <row r="1033" spans="1:51" s="6" customFormat="1" x14ac:dyDescent="0.25">
      <c r="A1033" s="228"/>
      <c r="K1033" s="5"/>
      <c r="R1033" s="5"/>
      <c r="Y1033" s="5"/>
      <c r="AF1033" s="5"/>
      <c r="AM1033" s="5"/>
      <c r="AT1033" s="5"/>
      <c r="AU1033" s="5"/>
      <c r="AV1033" s="97"/>
      <c r="AY1033" s="12"/>
    </row>
    <row r="1034" spans="1:51" s="6" customFormat="1" x14ac:dyDescent="0.25">
      <c r="A1034" s="228"/>
      <c r="K1034" s="5"/>
      <c r="R1034" s="5"/>
      <c r="Y1034" s="5"/>
      <c r="AF1034" s="5"/>
      <c r="AM1034" s="5"/>
      <c r="AT1034" s="5"/>
      <c r="AU1034" s="5"/>
      <c r="AV1034" s="97"/>
      <c r="AY1034" s="12"/>
    </row>
    <row r="1035" spans="1:51" s="6" customFormat="1" x14ac:dyDescent="0.25">
      <c r="A1035" s="228"/>
      <c r="K1035" s="5"/>
      <c r="R1035" s="5"/>
      <c r="Y1035" s="5"/>
      <c r="AF1035" s="5"/>
      <c r="AM1035" s="5"/>
      <c r="AT1035" s="5"/>
      <c r="AU1035" s="5"/>
      <c r="AV1035" s="97"/>
      <c r="AY1035" s="12"/>
    </row>
    <row r="1036" spans="1:51" s="6" customFormat="1" x14ac:dyDescent="0.25">
      <c r="A1036" s="228"/>
      <c r="K1036" s="5"/>
      <c r="R1036" s="5"/>
      <c r="Y1036" s="5"/>
      <c r="AF1036" s="5"/>
      <c r="AM1036" s="5"/>
      <c r="AT1036" s="5"/>
      <c r="AU1036" s="5"/>
      <c r="AV1036" s="97"/>
      <c r="AY1036" s="12"/>
    </row>
    <row r="1037" spans="1:51" s="6" customFormat="1" x14ac:dyDescent="0.25">
      <c r="A1037" s="228"/>
      <c r="K1037" s="5"/>
      <c r="R1037" s="5"/>
      <c r="Y1037" s="5"/>
      <c r="AF1037" s="5"/>
      <c r="AM1037" s="5"/>
      <c r="AT1037" s="5"/>
      <c r="AU1037" s="5"/>
      <c r="AV1037" s="97"/>
      <c r="AY1037" s="12"/>
    </row>
    <row r="1038" spans="1:51" s="6" customFormat="1" x14ac:dyDescent="0.25">
      <c r="A1038" s="228"/>
      <c r="K1038" s="5"/>
      <c r="R1038" s="5"/>
      <c r="Y1038" s="5"/>
      <c r="AF1038" s="5"/>
      <c r="AM1038" s="5"/>
      <c r="AT1038" s="5"/>
      <c r="AU1038" s="5"/>
      <c r="AV1038" s="97"/>
      <c r="AY1038" s="12"/>
    </row>
    <row r="1039" spans="1:51" s="6" customFormat="1" x14ac:dyDescent="0.25">
      <c r="A1039" s="228"/>
      <c r="K1039" s="5"/>
      <c r="R1039" s="5"/>
      <c r="Y1039" s="5"/>
      <c r="AF1039" s="5"/>
      <c r="AM1039" s="5"/>
      <c r="AT1039" s="5"/>
      <c r="AU1039" s="5"/>
      <c r="AV1039" s="97"/>
      <c r="AY1039" s="12"/>
    </row>
  </sheetData>
  <sortState ref="A22:DR46">
    <sortCondition ref="AY22:AY46"/>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63">
    <mergeCell ref="A56:AY56"/>
    <mergeCell ref="A53:AY53"/>
    <mergeCell ref="A61:AY61"/>
    <mergeCell ref="A80:AY80"/>
    <mergeCell ref="A121:AY121"/>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12:AY112"/>
    <mergeCell ref="A114:AY114"/>
    <mergeCell ref="A117:AY117"/>
    <mergeCell ref="A119:AY119"/>
    <mergeCell ref="A8:AY8"/>
    <mergeCell ref="A47:AY47"/>
    <mergeCell ref="A15:AY15"/>
    <mergeCell ref="A49:AY49"/>
    <mergeCell ref="A51:AY51"/>
    <mergeCell ref="A55:D55"/>
    <mergeCell ref="A82:D82"/>
    <mergeCell ref="A116:D116"/>
    <mergeCell ref="A83:AY83"/>
    <mergeCell ref="A110:AY110"/>
    <mergeCell ref="A89:AY89"/>
    <mergeCell ref="A181:AY181"/>
    <mergeCell ref="A167:AY167"/>
    <mergeCell ref="A174:AY174"/>
    <mergeCell ref="A155:AY155"/>
    <mergeCell ref="A154:D154"/>
    <mergeCell ref="A123:AY123"/>
    <mergeCell ref="A126:AY126"/>
    <mergeCell ref="A128:AY128"/>
    <mergeCell ref="A136:AY136"/>
    <mergeCell ref="A152:AY152"/>
    <mergeCell ref="A141:AY141"/>
    <mergeCell ref="A146:AY146"/>
    <mergeCell ref="A148:AY148"/>
    <mergeCell ref="A150:AY150"/>
    <mergeCell ref="A125:D125"/>
    <mergeCell ref="A138:D138"/>
    <mergeCell ref="A130:AY130"/>
    <mergeCell ref="A139:AY139"/>
  </mergeCells>
  <phoneticPr fontId="8" type="noConversion"/>
  <conditionalFormatting sqref="E116:AU11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11"/>
  <sheetViews>
    <sheetView zoomScale="55" zoomScaleNormal="55" workbookViewId="0">
      <selection activeCell="A32" sqref="A32:XFD32"/>
    </sheetView>
  </sheetViews>
  <sheetFormatPr defaultColWidth="9.140625" defaultRowHeight="18" x14ac:dyDescent="0.25"/>
  <cols>
    <col min="1" max="1" width="16.42578125" style="3" customWidth="1"/>
    <col min="2" max="2" width="42.42578125" style="11" customWidth="1"/>
    <col min="3" max="3" width="15.85546875" style="1" customWidth="1"/>
    <col min="4" max="4" width="14.28515625" style="1" customWidth="1"/>
    <col min="5" max="10" width="18.7109375" style="1" customWidth="1"/>
    <col min="11" max="11" width="18.7109375" style="10" customWidth="1"/>
    <col min="12" max="24" width="18.7109375" style="1" customWidth="1"/>
    <col min="25" max="25" width="18.7109375" style="3" customWidth="1"/>
    <col min="26" max="31" width="18.7109375" style="1" customWidth="1"/>
    <col min="32" max="32" width="18.7109375" style="3" customWidth="1"/>
    <col min="33" max="38" width="18.7109375" style="1" customWidth="1"/>
    <col min="39" max="39" width="18.7109375" style="3" customWidth="1"/>
    <col min="40" max="46" width="18.7109375" style="1" customWidth="1"/>
    <col min="47" max="47" width="17.42578125" style="1" customWidth="1"/>
    <col min="48" max="48" width="75.140625" style="11" customWidth="1"/>
    <col min="49" max="49" width="17.5703125" style="1" customWidth="1"/>
    <col min="50" max="50" width="15.7109375" style="1" customWidth="1"/>
    <col min="51" max="51" width="38.42578125" style="11" customWidth="1"/>
    <col min="52" max="16384" width="9.140625" style="1"/>
  </cols>
  <sheetData>
    <row r="1" spans="1:122" s="6" customFormat="1" ht="44.25" customHeight="1" x14ac:dyDescent="0.25">
      <c r="A1" s="355" t="s">
        <v>310</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row>
    <row r="2" spans="1:122" s="30" customFormat="1" ht="56.25" customHeight="1" thickBot="1" x14ac:dyDescent="0.35">
      <c r="A2" s="317" t="s">
        <v>312</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row>
    <row r="3" spans="1:122" ht="18" customHeight="1" thickBot="1" x14ac:dyDescent="0.3">
      <c r="A3" s="359" t="s">
        <v>1</v>
      </c>
      <c r="B3" s="359" t="s">
        <v>0</v>
      </c>
      <c r="C3" s="359" t="s">
        <v>40</v>
      </c>
      <c r="D3" s="359" t="s">
        <v>39</v>
      </c>
      <c r="E3" s="362">
        <v>2022</v>
      </c>
      <c r="F3" s="363"/>
      <c r="G3" s="363"/>
      <c r="H3" s="363"/>
      <c r="I3" s="363"/>
      <c r="J3" s="363"/>
      <c r="K3" s="364"/>
      <c r="L3" s="362">
        <v>2023</v>
      </c>
      <c r="M3" s="363"/>
      <c r="N3" s="363"/>
      <c r="O3" s="363"/>
      <c r="P3" s="363"/>
      <c r="Q3" s="363"/>
      <c r="R3" s="364"/>
      <c r="S3" s="362">
        <v>2024</v>
      </c>
      <c r="T3" s="363"/>
      <c r="U3" s="363"/>
      <c r="V3" s="363"/>
      <c r="W3" s="363"/>
      <c r="X3" s="363"/>
      <c r="Y3" s="364"/>
      <c r="Z3" s="362">
        <v>2025</v>
      </c>
      <c r="AA3" s="363"/>
      <c r="AB3" s="363"/>
      <c r="AC3" s="363"/>
      <c r="AD3" s="363"/>
      <c r="AE3" s="363"/>
      <c r="AF3" s="364"/>
      <c r="AG3" s="362">
        <v>2026</v>
      </c>
      <c r="AH3" s="363"/>
      <c r="AI3" s="363"/>
      <c r="AJ3" s="363"/>
      <c r="AK3" s="363"/>
      <c r="AL3" s="363"/>
      <c r="AM3" s="364"/>
      <c r="AN3" s="362">
        <v>2027</v>
      </c>
      <c r="AO3" s="363"/>
      <c r="AP3" s="363"/>
      <c r="AQ3" s="363"/>
      <c r="AR3" s="363"/>
      <c r="AS3" s="363"/>
      <c r="AT3" s="364"/>
      <c r="AU3" s="359" t="s">
        <v>42</v>
      </c>
      <c r="AV3" s="352" t="s">
        <v>4</v>
      </c>
      <c r="AW3" s="365" t="s">
        <v>36</v>
      </c>
      <c r="AX3" s="365" t="s">
        <v>37</v>
      </c>
      <c r="AY3" s="352" t="s">
        <v>5</v>
      </c>
    </row>
    <row r="4" spans="1:122" ht="27" customHeight="1" thickBot="1" x14ac:dyDescent="0.3">
      <c r="A4" s="372"/>
      <c r="B4" s="360"/>
      <c r="C4" s="360"/>
      <c r="D4" s="360"/>
      <c r="E4" s="329" t="s">
        <v>896</v>
      </c>
      <c r="F4" s="329"/>
      <c r="G4" s="329"/>
      <c r="H4" s="329"/>
      <c r="I4" s="329"/>
      <c r="J4" s="329"/>
      <c r="K4" s="330"/>
      <c r="L4" s="329" t="s">
        <v>896</v>
      </c>
      <c r="M4" s="329"/>
      <c r="N4" s="329"/>
      <c r="O4" s="329"/>
      <c r="P4" s="329"/>
      <c r="Q4" s="329"/>
      <c r="R4" s="330"/>
      <c r="S4" s="329" t="s">
        <v>896</v>
      </c>
      <c r="T4" s="329"/>
      <c r="U4" s="329"/>
      <c r="V4" s="329"/>
      <c r="W4" s="329"/>
      <c r="X4" s="329"/>
      <c r="Y4" s="330"/>
      <c r="Z4" s="329" t="s">
        <v>896</v>
      </c>
      <c r="AA4" s="329"/>
      <c r="AB4" s="329"/>
      <c r="AC4" s="329"/>
      <c r="AD4" s="329"/>
      <c r="AE4" s="329"/>
      <c r="AF4" s="330"/>
      <c r="AG4" s="329" t="s">
        <v>896</v>
      </c>
      <c r="AH4" s="329"/>
      <c r="AI4" s="329"/>
      <c r="AJ4" s="329"/>
      <c r="AK4" s="329"/>
      <c r="AL4" s="329"/>
      <c r="AM4" s="330"/>
      <c r="AN4" s="329" t="s">
        <v>896</v>
      </c>
      <c r="AO4" s="329"/>
      <c r="AP4" s="329"/>
      <c r="AQ4" s="329"/>
      <c r="AR4" s="329"/>
      <c r="AS4" s="329"/>
      <c r="AT4" s="330"/>
      <c r="AU4" s="360"/>
      <c r="AV4" s="353"/>
      <c r="AW4" s="366"/>
      <c r="AX4" s="366"/>
      <c r="AY4" s="353"/>
    </row>
    <row r="5" spans="1:122" ht="102.75" customHeight="1" thickBot="1" x14ac:dyDescent="0.3">
      <c r="A5" s="373"/>
      <c r="B5" s="361"/>
      <c r="C5" s="361"/>
      <c r="D5" s="361"/>
      <c r="E5" s="57" t="s">
        <v>2</v>
      </c>
      <c r="F5" s="57" t="s">
        <v>3</v>
      </c>
      <c r="G5" s="57" t="s">
        <v>31</v>
      </c>
      <c r="H5" s="57" t="s">
        <v>32</v>
      </c>
      <c r="I5" s="57" t="s">
        <v>33</v>
      </c>
      <c r="J5" s="57" t="s">
        <v>34</v>
      </c>
      <c r="K5" s="57" t="s">
        <v>35</v>
      </c>
      <c r="L5" s="57" t="s">
        <v>2</v>
      </c>
      <c r="M5" s="57" t="s">
        <v>3</v>
      </c>
      <c r="N5" s="57" t="s">
        <v>31</v>
      </c>
      <c r="O5" s="57" t="s">
        <v>32</v>
      </c>
      <c r="P5" s="57" t="s">
        <v>33</v>
      </c>
      <c r="Q5" s="57" t="s">
        <v>34</v>
      </c>
      <c r="R5" s="57" t="s">
        <v>41</v>
      </c>
      <c r="S5" s="57" t="s">
        <v>2</v>
      </c>
      <c r="T5" s="57" t="s">
        <v>3</v>
      </c>
      <c r="U5" s="57" t="s">
        <v>31</v>
      </c>
      <c r="V5" s="57" t="s">
        <v>32</v>
      </c>
      <c r="W5" s="57" t="s">
        <v>33</v>
      </c>
      <c r="X5" s="57" t="s">
        <v>34</v>
      </c>
      <c r="Y5" s="57" t="s">
        <v>35</v>
      </c>
      <c r="Z5" s="57" t="s">
        <v>2</v>
      </c>
      <c r="AA5" s="57" t="s">
        <v>3</v>
      </c>
      <c r="AB5" s="57" t="s">
        <v>31</v>
      </c>
      <c r="AC5" s="57" t="s">
        <v>32</v>
      </c>
      <c r="AD5" s="57" t="s">
        <v>33</v>
      </c>
      <c r="AE5" s="57" t="s">
        <v>34</v>
      </c>
      <c r="AF5" s="57" t="s">
        <v>35</v>
      </c>
      <c r="AG5" s="57" t="s">
        <v>2</v>
      </c>
      <c r="AH5" s="57" t="s">
        <v>3</v>
      </c>
      <c r="AI5" s="57" t="s">
        <v>31</v>
      </c>
      <c r="AJ5" s="57" t="s">
        <v>32</v>
      </c>
      <c r="AK5" s="57" t="s">
        <v>33</v>
      </c>
      <c r="AL5" s="57" t="s">
        <v>34</v>
      </c>
      <c r="AM5" s="57" t="s">
        <v>41</v>
      </c>
      <c r="AN5" s="57" t="s">
        <v>2</v>
      </c>
      <c r="AO5" s="57" t="s">
        <v>3</v>
      </c>
      <c r="AP5" s="57" t="s">
        <v>31</v>
      </c>
      <c r="AQ5" s="57" t="s">
        <v>32</v>
      </c>
      <c r="AR5" s="57" t="s">
        <v>33</v>
      </c>
      <c r="AS5" s="57" t="s">
        <v>34</v>
      </c>
      <c r="AT5" s="57" t="s">
        <v>41</v>
      </c>
      <c r="AU5" s="361"/>
      <c r="AV5" s="354"/>
      <c r="AW5" s="367"/>
      <c r="AX5" s="367"/>
      <c r="AY5" s="354"/>
    </row>
    <row r="6" spans="1:122" s="4" customFormat="1" ht="36.75" customHeight="1" thickBot="1" x14ac:dyDescent="0.3">
      <c r="A6" s="357"/>
      <c r="B6" s="358"/>
      <c r="C6" s="358"/>
      <c r="D6" s="358"/>
      <c r="E6" s="19">
        <f>E7</f>
        <v>0</v>
      </c>
      <c r="F6" s="19">
        <f t="shared" ref="F6" si="0">F7</f>
        <v>0</v>
      </c>
      <c r="G6" s="19">
        <f t="shared" ref="G6" si="1">G7</f>
        <v>0</v>
      </c>
      <c r="H6" s="19"/>
      <c r="I6" s="19">
        <f t="shared" ref="I6" si="2">I7</f>
        <v>0</v>
      </c>
      <c r="J6" s="19"/>
      <c r="K6" s="19">
        <f t="shared" ref="K6" si="3">K7</f>
        <v>0</v>
      </c>
      <c r="L6" s="19">
        <f>L7</f>
        <v>0</v>
      </c>
      <c r="M6" s="19">
        <f t="shared" ref="M6" si="4">M7</f>
        <v>0</v>
      </c>
      <c r="N6" s="19">
        <f t="shared" ref="N6" si="5">N7</f>
        <v>0</v>
      </c>
      <c r="O6" s="19"/>
      <c r="P6" s="19">
        <f t="shared" ref="P6" si="6">P7</f>
        <v>0</v>
      </c>
      <c r="Q6" s="19"/>
      <c r="R6" s="19">
        <f t="shared" ref="R6" si="7">R7</f>
        <v>0</v>
      </c>
      <c r="S6" s="19">
        <f>S7</f>
        <v>50000</v>
      </c>
      <c r="T6" s="19">
        <f t="shared" ref="T6" si="8">T7</f>
        <v>0</v>
      </c>
      <c r="U6" s="19">
        <f t="shared" ref="U6" si="9">U7</f>
        <v>0</v>
      </c>
      <c r="V6" s="19"/>
      <c r="W6" s="19">
        <f t="shared" ref="W6" si="10">W7</f>
        <v>0</v>
      </c>
      <c r="X6" s="19"/>
      <c r="Y6" s="19">
        <f t="shared" ref="Y6" si="11">Y7</f>
        <v>50000</v>
      </c>
      <c r="Z6" s="19">
        <f>Z7</f>
        <v>0</v>
      </c>
      <c r="AA6" s="19">
        <f t="shared" ref="AA6" si="12">AA7</f>
        <v>0</v>
      </c>
      <c r="AB6" s="19">
        <f t="shared" ref="AB6" si="13">AB7</f>
        <v>0</v>
      </c>
      <c r="AC6" s="19"/>
      <c r="AD6" s="19">
        <f t="shared" ref="AD6" si="14">AD7</f>
        <v>0</v>
      </c>
      <c r="AE6" s="19"/>
      <c r="AF6" s="19">
        <f t="shared" ref="AF6" si="15">AF7</f>
        <v>0</v>
      </c>
      <c r="AG6" s="19">
        <f>AG7</f>
        <v>0</v>
      </c>
      <c r="AH6" s="19">
        <f t="shared" ref="AH6" si="16">AH7</f>
        <v>0</v>
      </c>
      <c r="AI6" s="19">
        <f t="shared" ref="AI6" si="17">AI7</f>
        <v>0</v>
      </c>
      <c r="AJ6" s="19"/>
      <c r="AK6" s="19">
        <f t="shared" ref="AK6" si="18">AK7</f>
        <v>0</v>
      </c>
      <c r="AL6" s="19"/>
      <c r="AM6" s="19">
        <f t="shared" ref="AM6" si="19">AM7</f>
        <v>0</v>
      </c>
      <c r="AN6" s="19">
        <f>AN7</f>
        <v>0</v>
      </c>
      <c r="AO6" s="19">
        <f t="shared" ref="AO6" si="20">AO7</f>
        <v>0</v>
      </c>
      <c r="AP6" s="19">
        <f t="shared" ref="AP6" si="21">AP7</f>
        <v>0</v>
      </c>
      <c r="AQ6" s="19"/>
      <c r="AR6" s="19">
        <f t="shared" ref="AR6" si="22">AR7</f>
        <v>0</v>
      </c>
      <c r="AS6" s="19"/>
      <c r="AT6" s="19">
        <f t="shared" ref="AT6:AU6" si="23">AT7</f>
        <v>0</v>
      </c>
      <c r="AU6" s="19">
        <f t="shared" si="23"/>
        <v>50000</v>
      </c>
      <c r="AV6" s="20"/>
      <c r="AW6" s="20"/>
      <c r="AX6" s="19"/>
      <c r="AY6" s="21"/>
    </row>
    <row r="7" spans="1:122" s="61" customFormat="1" ht="52.5" customHeight="1" thickBot="1" x14ac:dyDescent="0.3">
      <c r="A7" s="370" t="s">
        <v>856</v>
      </c>
      <c r="B7" s="371"/>
      <c r="C7" s="371"/>
      <c r="D7" s="371"/>
      <c r="E7" s="153">
        <f>SUM(E11:E13,E21:E21,E23:E23,E25:E26,E19:E19)</f>
        <v>0</v>
      </c>
      <c r="F7" s="153">
        <f t="shared" ref="F7:AU7" si="24">SUM(F11:F13,F21:F21,F23:F23,F25:F26,F19:F19)</f>
        <v>0</v>
      </c>
      <c r="G7" s="153">
        <f t="shared" si="24"/>
        <v>0</v>
      </c>
      <c r="H7" s="137"/>
      <c r="I7" s="153">
        <f t="shared" si="24"/>
        <v>0</v>
      </c>
      <c r="J7" s="137"/>
      <c r="K7" s="153">
        <f t="shared" si="24"/>
        <v>0</v>
      </c>
      <c r="L7" s="153">
        <f>SUM(L11:L13,L21:L21,L23:L23,L25:L26,L19:L19)</f>
        <v>0</v>
      </c>
      <c r="M7" s="153">
        <f t="shared" si="24"/>
        <v>0</v>
      </c>
      <c r="N7" s="153">
        <f t="shared" si="24"/>
        <v>0</v>
      </c>
      <c r="O7" s="137"/>
      <c r="P7" s="153">
        <f t="shared" si="24"/>
        <v>0</v>
      </c>
      <c r="Q7" s="137"/>
      <c r="R7" s="153">
        <f t="shared" si="24"/>
        <v>0</v>
      </c>
      <c r="S7" s="153">
        <f>SUM(S11:S13,S21:S21,S23:S23,S25:S26,S19:S19)</f>
        <v>50000</v>
      </c>
      <c r="T7" s="153">
        <f t="shared" si="24"/>
        <v>0</v>
      </c>
      <c r="U7" s="153">
        <f t="shared" si="24"/>
        <v>0</v>
      </c>
      <c r="V7" s="137"/>
      <c r="W7" s="153">
        <f t="shared" si="24"/>
        <v>0</v>
      </c>
      <c r="X7" s="137"/>
      <c r="Y7" s="153">
        <f t="shared" si="24"/>
        <v>50000</v>
      </c>
      <c r="Z7" s="153">
        <f>SUM(Z11:Z13,Z21:Z21,Z23:Z23,Z25:Z26,Z19:Z19)</f>
        <v>0</v>
      </c>
      <c r="AA7" s="153">
        <f t="shared" si="24"/>
        <v>0</v>
      </c>
      <c r="AB7" s="153">
        <f t="shared" si="24"/>
        <v>0</v>
      </c>
      <c r="AC7" s="137"/>
      <c r="AD7" s="153">
        <f t="shared" si="24"/>
        <v>0</v>
      </c>
      <c r="AE7" s="137"/>
      <c r="AF7" s="153">
        <f t="shared" si="24"/>
        <v>0</v>
      </c>
      <c r="AG7" s="153">
        <f>SUM(AG11:AG13,AG21:AG21,AG23:AG23,AG25:AG26,AG19:AG19)</f>
        <v>0</v>
      </c>
      <c r="AH7" s="153">
        <f t="shared" si="24"/>
        <v>0</v>
      </c>
      <c r="AI7" s="153">
        <f t="shared" si="24"/>
        <v>0</v>
      </c>
      <c r="AJ7" s="137"/>
      <c r="AK7" s="153">
        <f t="shared" si="24"/>
        <v>0</v>
      </c>
      <c r="AL7" s="137"/>
      <c r="AM7" s="153">
        <f t="shared" si="24"/>
        <v>0</v>
      </c>
      <c r="AN7" s="153">
        <f>SUM(AN11:AN13,AN21:AN21,AN23:AN23,AN25:AN26,AN19:AN19)</f>
        <v>0</v>
      </c>
      <c r="AO7" s="153">
        <f t="shared" si="24"/>
        <v>0</v>
      </c>
      <c r="AP7" s="153">
        <f t="shared" si="24"/>
        <v>0</v>
      </c>
      <c r="AQ7" s="137"/>
      <c r="AR7" s="153">
        <f t="shared" si="24"/>
        <v>0</v>
      </c>
      <c r="AS7" s="137"/>
      <c r="AT7" s="153">
        <f t="shared" si="24"/>
        <v>0</v>
      </c>
      <c r="AU7" s="153">
        <f t="shared" si="24"/>
        <v>50000</v>
      </c>
      <c r="AV7" s="137"/>
      <c r="AW7" s="137"/>
      <c r="AX7" s="137"/>
      <c r="AY7" s="137"/>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row>
    <row r="8" spans="1:122" s="59" customFormat="1" ht="31.5" customHeight="1" x14ac:dyDescent="0.25">
      <c r="A8" s="368" t="s">
        <v>857</v>
      </c>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row>
    <row r="9" spans="1:122" s="6" customFormat="1" ht="103.5" customHeight="1" x14ac:dyDescent="0.25">
      <c r="A9" s="298" t="s">
        <v>632</v>
      </c>
      <c r="B9" s="82" t="s">
        <v>98</v>
      </c>
      <c r="C9" s="66" t="s">
        <v>145</v>
      </c>
      <c r="D9" s="128"/>
      <c r="E9" s="242"/>
      <c r="F9" s="241"/>
      <c r="G9" s="243"/>
      <c r="H9" s="86"/>
      <c r="I9" s="149"/>
      <c r="J9" s="86"/>
      <c r="K9" s="103"/>
      <c r="L9" s="87">
        <v>259550</v>
      </c>
      <c r="M9" s="86"/>
      <c r="N9" s="86">
        <v>49000</v>
      </c>
      <c r="O9" s="86"/>
      <c r="P9" s="237">
        <v>0.85</v>
      </c>
      <c r="Q9" s="86" t="s">
        <v>72</v>
      </c>
      <c r="R9" s="103">
        <f>L9+M9+N9+P9</f>
        <v>308550.84999999998</v>
      </c>
      <c r="S9" s="104"/>
      <c r="T9" s="104"/>
      <c r="U9" s="104"/>
      <c r="V9" s="104"/>
      <c r="W9" s="104"/>
      <c r="X9" s="104"/>
      <c r="Y9" s="103">
        <f>S9+T9+U9+W9</f>
        <v>0</v>
      </c>
      <c r="Z9" s="104"/>
      <c r="AA9" s="104"/>
      <c r="AB9" s="104"/>
      <c r="AC9" s="104"/>
      <c r="AD9" s="104"/>
      <c r="AE9" s="104"/>
      <c r="AF9" s="103">
        <f>Z9+AA9+AB9+AD9</f>
        <v>0</v>
      </c>
      <c r="AG9" s="104"/>
      <c r="AH9" s="104"/>
      <c r="AI9" s="104"/>
      <c r="AJ9" s="104"/>
      <c r="AK9" s="104"/>
      <c r="AL9" s="104"/>
      <c r="AM9" s="103">
        <f>AG9+AH9+AI9+AK9</f>
        <v>0</v>
      </c>
      <c r="AN9" s="87"/>
      <c r="AO9" s="86"/>
      <c r="AP9" s="86"/>
      <c r="AQ9" s="86"/>
      <c r="AR9" s="86"/>
      <c r="AS9" s="86"/>
      <c r="AT9" s="103">
        <f>AN9+AO9+AP9+AR9</f>
        <v>0</v>
      </c>
      <c r="AU9" s="85">
        <f>AT9+AM9+AF9+Y9+R9+K9+D9</f>
        <v>308550.84999999998</v>
      </c>
      <c r="AV9" s="105" t="s">
        <v>689</v>
      </c>
      <c r="AW9" s="70">
        <v>2023</v>
      </c>
      <c r="AX9" s="70">
        <v>2023</v>
      </c>
      <c r="AY9" s="48" t="s">
        <v>111</v>
      </c>
    </row>
    <row r="10" spans="1:122" ht="104.25" customHeight="1" x14ac:dyDescent="0.25">
      <c r="A10" s="304" t="s">
        <v>869</v>
      </c>
      <c r="B10" s="78" t="s">
        <v>191</v>
      </c>
      <c r="C10" s="71" t="s">
        <v>145</v>
      </c>
      <c r="D10" s="84"/>
      <c r="E10" s="244"/>
      <c r="F10" s="86"/>
      <c r="G10" s="245"/>
      <c r="H10" s="84"/>
      <c r="I10" s="84"/>
      <c r="J10" s="84"/>
      <c r="K10" s="103">
        <f>E10+F10+G10+I10</f>
        <v>0</v>
      </c>
      <c r="L10" s="86">
        <v>21000</v>
      </c>
      <c r="M10" s="86"/>
      <c r="N10" s="86">
        <v>49001</v>
      </c>
      <c r="O10" s="86" t="s">
        <v>99</v>
      </c>
      <c r="P10" s="86"/>
      <c r="Q10" s="86"/>
      <c r="R10" s="103">
        <f>L10+M10+N10+P10</f>
        <v>70001</v>
      </c>
      <c r="S10" s="103"/>
      <c r="T10" s="103"/>
      <c r="U10" s="103"/>
      <c r="V10" s="103"/>
      <c r="W10" s="103"/>
      <c r="X10" s="103"/>
      <c r="Y10" s="103">
        <f>S10+T10+U10+W10</f>
        <v>0</v>
      </c>
      <c r="Z10" s="104"/>
      <c r="AA10" s="104"/>
      <c r="AB10" s="104"/>
      <c r="AC10" s="104"/>
      <c r="AD10" s="104"/>
      <c r="AE10" s="104"/>
      <c r="AF10" s="103">
        <f>Z10+AA10+AB10+AD10</f>
        <v>0</v>
      </c>
      <c r="AG10" s="103"/>
      <c r="AH10" s="103"/>
      <c r="AI10" s="103"/>
      <c r="AJ10" s="103"/>
      <c r="AK10" s="103"/>
      <c r="AL10" s="103"/>
      <c r="AM10" s="103">
        <f>AG10+AH10+AI10+AK10</f>
        <v>0</v>
      </c>
      <c r="AN10" s="84">
        <v>160000</v>
      </c>
      <c r="AO10" s="84"/>
      <c r="AP10" s="84"/>
      <c r="AQ10" s="84"/>
      <c r="AR10" s="84"/>
      <c r="AS10" s="84"/>
      <c r="AT10" s="103">
        <f>AN10+AO10+AP10+AR10</f>
        <v>160000</v>
      </c>
      <c r="AU10" s="85">
        <f>AT10+AM10+AF10+Y10+R10+K10+D10</f>
        <v>230001</v>
      </c>
      <c r="AV10" s="78" t="s">
        <v>192</v>
      </c>
      <c r="AW10" s="74">
        <v>2023</v>
      </c>
      <c r="AX10" s="74">
        <v>2023</v>
      </c>
      <c r="AY10" s="102" t="s">
        <v>111</v>
      </c>
    </row>
    <row r="11" spans="1:122" s="40" customFormat="1" ht="45" customHeight="1" thickBot="1" x14ac:dyDescent="0.3">
      <c r="A11" s="43" t="s">
        <v>870</v>
      </c>
      <c r="B11" s="66"/>
      <c r="C11" s="66"/>
      <c r="D11" s="66"/>
      <c r="E11" s="84"/>
      <c r="F11" s="84"/>
      <c r="G11" s="84"/>
      <c r="H11" s="84"/>
      <c r="I11" s="84"/>
      <c r="J11" s="84"/>
      <c r="K11" s="83">
        <f t="shared" ref="K11" si="25">E11+F11+G11+I11</f>
        <v>0</v>
      </c>
      <c r="L11" s="84"/>
      <c r="M11" s="84"/>
      <c r="N11" s="84"/>
      <c r="O11" s="84"/>
      <c r="P11" s="84"/>
      <c r="Q11" s="84"/>
      <c r="R11" s="83">
        <f t="shared" ref="R11" si="26">L11+M11+N11+P11</f>
        <v>0</v>
      </c>
      <c r="S11" s="84"/>
      <c r="T11" s="84"/>
      <c r="U11" s="84"/>
      <c r="V11" s="84"/>
      <c r="W11" s="84"/>
      <c r="X11" s="84"/>
      <c r="Y11" s="83">
        <f t="shared" ref="Y11" si="27">S11+T11+U11+W11</f>
        <v>0</v>
      </c>
      <c r="Z11" s="84"/>
      <c r="AA11" s="84"/>
      <c r="AB11" s="84"/>
      <c r="AC11" s="84"/>
      <c r="AD11" s="84"/>
      <c r="AE11" s="84"/>
      <c r="AF11" s="83">
        <f t="shared" ref="AF11" si="28">Z11+AA11+AB11+AD11</f>
        <v>0</v>
      </c>
      <c r="AG11" s="84"/>
      <c r="AH11" s="84"/>
      <c r="AI11" s="84"/>
      <c r="AJ11" s="84"/>
      <c r="AK11" s="84"/>
      <c r="AL11" s="84"/>
      <c r="AM11" s="83">
        <f t="shared" ref="AM11" si="29">AG11+AH11+AI11+AK11</f>
        <v>0</v>
      </c>
      <c r="AN11" s="84"/>
      <c r="AO11" s="84"/>
      <c r="AP11" s="84"/>
      <c r="AQ11" s="84"/>
      <c r="AR11" s="84"/>
      <c r="AS11" s="84"/>
      <c r="AT11" s="83">
        <f t="shared" ref="AT11" si="30">AN11+AO11+AP11+AR11</f>
        <v>0</v>
      </c>
      <c r="AU11" s="85">
        <f t="shared" ref="AU11" si="31">AT11+AM11+AF11+Y11+R11+K11+D11</f>
        <v>0</v>
      </c>
      <c r="AV11" s="66"/>
      <c r="AW11" s="66"/>
      <c r="AX11" s="70"/>
      <c r="AY11" s="49"/>
    </row>
    <row r="12" spans="1:122" s="59" customFormat="1" ht="31.5" customHeight="1" x14ac:dyDescent="0.25">
      <c r="A12" s="368" t="s">
        <v>858</v>
      </c>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row>
    <row r="13" spans="1:122" s="40" customFormat="1" ht="45" customHeight="1" thickBot="1" x14ac:dyDescent="0.3">
      <c r="A13" s="43" t="s">
        <v>633</v>
      </c>
      <c r="B13" s="66"/>
      <c r="C13" s="66"/>
      <c r="D13" s="66"/>
      <c r="E13" s="84"/>
      <c r="F13" s="84"/>
      <c r="G13" s="84"/>
      <c r="H13" s="84"/>
      <c r="I13" s="84"/>
      <c r="J13" s="84"/>
      <c r="K13" s="83">
        <f t="shared" ref="K13" si="32">E13+F13+G13+I13</f>
        <v>0</v>
      </c>
      <c r="L13" s="84"/>
      <c r="M13" s="84"/>
      <c r="N13" s="84"/>
      <c r="O13" s="84"/>
      <c r="P13" s="84"/>
      <c r="Q13" s="84"/>
      <c r="R13" s="83">
        <f t="shared" ref="R13" si="33">L13+M13+N13+P13</f>
        <v>0</v>
      </c>
      <c r="S13" s="84"/>
      <c r="T13" s="84"/>
      <c r="U13" s="84"/>
      <c r="V13" s="84"/>
      <c r="W13" s="84"/>
      <c r="X13" s="84"/>
      <c r="Y13" s="83">
        <f t="shared" ref="Y13" si="34">S13+T13+U13+W13</f>
        <v>0</v>
      </c>
      <c r="Z13" s="84"/>
      <c r="AA13" s="84"/>
      <c r="AB13" s="84"/>
      <c r="AC13" s="84"/>
      <c r="AD13" s="84"/>
      <c r="AE13" s="84"/>
      <c r="AF13" s="83">
        <f t="shared" ref="AF13" si="35">Z13+AA13+AB13+AD13</f>
        <v>0</v>
      </c>
      <c r="AG13" s="84"/>
      <c r="AH13" s="84"/>
      <c r="AI13" s="84"/>
      <c r="AJ13" s="84"/>
      <c r="AK13" s="84"/>
      <c r="AL13" s="84"/>
      <c r="AM13" s="83">
        <f t="shared" ref="AM13" si="36">AG13+AH13+AI13+AK13</f>
        <v>0</v>
      </c>
      <c r="AN13" s="84"/>
      <c r="AO13" s="84"/>
      <c r="AP13" s="84"/>
      <c r="AQ13" s="84"/>
      <c r="AR13" s="84"/>
      <c r="AS13" s="84"/>
      <c r="AT13" s="83">
        <f t="shared" ref="AT13" si="37">AN13+AO13+AP13+AR13</f>
        <v>0</v>
      </c>
      <c r="AU13" s="85">
        <f t="shared" ref="AU13" si="38">AT13+AM13+AF13+Y13+R13+K13+D13</f>
        <v>0</v>
      </c>
      <c r="AV13" s="66"/>
      <c r="AW13" s="66"/>
      <c r="AX13" s="70"/>
      <c r="AY13" s="49"/>
    </row>
    <row r="14" spans="1:122" s="59" customFormat="1" ht="31.5" customHeight="1" x14ac:dyDescent="0.25">
      <c r="A14" s="368" t="s">
        <v>859</v>
      </c>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row>
    <row r="15" spans="1:122" s="40" customFormat="1" ht="45" customHeight="1" thickBot="1" x14ac:dyDescent="0.3">
      <c r="A15" s="43" t="s">
        <v>634</v>
      </c>
      <c r="B15" s="66"/>
      <c r="C15" s="66"/>
      <c r="D15" s="66"/>
      <c r="E15" s="84"/>
      <c r="F15" s="84"/>
      <c r="G15" s="84"/>
      <c r="H15" s="84"/>
      <c r="I15" s="84"/>
      <c r="J15" s="84"/>
      <c r="K15" s="83">
        <f t="shared" ref="K15" si="39">E15+F15+G15+I15</f>
        <v>0</v>
      </c>
      <c r="L15" s="84"/>
      <c r="M15" s="84"/>
      <c r="N15" s="84"/>
      <c r="O15" s="84"/>
      <c r="P15" s="84"/>
      <c r="Q15" s="84"/>
      <c r="R15" s="83">
        <f t="shared" ref="R15" si="40">L15+M15+N15+P15</f>
        <v>0</v>
      </c>
      <c r="S15" s="84"/>
      <c r="T15" s="84"/>
      <c r="U15" s="84"/>
      <c r="V15" s="84"/>
      <c r="W15" s="84"/>
      <c r="X15" s="84"/>
      <c r="Y15" s="83">
        <f t="shared" ref="Y15" si="41">S15+T15+U15+W15</f>
        <v>0</v>
      </c>
      <c r="Z15" s="84"/>
      <c r="AA15" s="84"/>
      <c r="AB15" s="84"/>
      <c r="AC15" s="84"/>
      <c r="AD15" s="84"/>
      <c r="AE15" s="84"/>
      <c r="AF15" s="83">
        <f t="shared" ref="AF15" si="42">Z15+AA15+AB15+AD15</f>
        <v>0</v>
      </c>
      <c r="AG15" s="84"/>
      <c r="AH15" s="84"/>
      <c r="AI15" s="84"/>
      <c r="AJ15" s="84"/>
      <c r="AK15" s="84"/>
      <c r="AL15" s="84"/>
      <c r="AM15" s="83">
        <f t="shared" ref="AM15" si="43">AG15+AH15+AI15+AK15</f>
        <v>0</v>
      </c>
      <c r="AN15" s="84"/>
      <c r="AO15" s="84"/>
      <c r="AP15" s="84"/>
      <c r="AQ15" s="84"/>
      <c r="AR15" s="84"/>
      <c r="AS15" s="84"/>
      <c r="AT15" s="83">
        <f t="shared" ref="AT15" si="44">AN15+AO15+AP15+AR15</f>
        <v>0</v>
      </c>
      <c r="AU15" s="85">
        <f t="shared" ref="AU15" si="45">AT15+AM15+AF15+Y15+R15+K15+D15</f>
        <v>0</v>
      </c>
      <c r="AV15" s="66"/>
      <c r="AW15" s="66"/>
      <c r="AX15" s="70"/>
      <c r="AY15" s="49"/>
    </row>
    <row r="16" spans="1:122" s="59" customFormat="1" ht="31.5" customHeight="1" x14ac:dyDescent="0.25">
      <c r="A16" s="368" t="s">
        <v>860</v>
      </c>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row>
    <row r="17" spans="1:122" s="40" customFormat="1" ht="45" customHeight="1" thickBot="1" x14ac:dyDescent="0.3">
      <c r="A17" s="43" t="s">
        <v>635</v>
      </c>
      <c r="B17" s="66"/>
      <c r="C17" s="66"/>
      <c r="D17" s="66"/>
      <c r="E17" s="84"/>
      <c r="F17" s="84"/>
      <c r="G17" s="84"/>
      <c r="H17" s="84"/>
      <c r="I17" s="84"/>
      <c r="J17" s="84"/>
      <c r="K17" s="83">
        <f t="shared" ref="K17" si="46">E17+F17+G17+I17</f>
        <v>0</v>
      </c>
      <c r="L17" s="84"/>
      <c r="M17" s="84"/>
      <c r="N17" s="84"/>
      <c r="O17" s="84"/>
      <c r="P17" s="84"/>
      <c r="Q17" s="84"/>
      <c r="R17" s="83">
        <f t="shared" ref="R17" si="47">L17+M17+N17+P17</f>
        <v>0</v>
      </c>
      <c r="S17" s="84"/>
      <c r="T17" s="84"/>
      <c r="U17" s="84"/>
      <c r="V17" s="84"/>
      <c r="W17" s="84"/>
      <c r="X17" s="84"/>
      <c r="Y17" s="83">
        <f t="shared" ref="Y17" si="48">S17+T17+U17+W17</f>
        <v>0</v>
      </c>
      <c r="Z17" s="84"/>
      <c r="AA17" s="84"/>
      <c r="AB17" s="84"/>
      <c r="AC17" s="84"/>
      <c r="AD17" s="84"/>
      <c r="AE17" s="84"/>
      <c r="AF17" s="83">
        <f t="shared" ref="AF17" si="49">Z17+AA17+AB17+AD17</f>
        <v>0</v>
      </c>
      <c r="AG17" s="84"/>
      <c r="AH17" s="84"/>
      <c r="AI17" s="84"/>
      <c r="AJ17" s="84"/>
      <c r="AK17" s="84"/>
      <c r="AL17" s="84"/>
      <c r="AM17" s="83">
        <f t="shared" ref="AM17" si="50">AG17+AH17+AI17+AK17</f>
        <v>0</v>
      </c>
      <c r="AN17" s="84"/>
      <c r="AO17" s="84"/>
      <c r="AP17" s="84"/>
      <c r="AQ17" s="84"/>
      <c r="AR17" s="84"/>
      <c r="AS17" s="84"/>
      <c r="AT17" s="83">
        <f t="shared" ref="AT17" si="51">AN17+AO17+AP17+AR17</f>
        <v>0</v>
      </c>
      <c r="AU17" s="85">
        <f t="shared" ref="AU17" si="52">AT17+AM17+AF17+Y17+R17+K17+D17</f>
        <v>0</v>
      </c>
      <c r="AV17" s="66"/>
      <c r="AW17" s="66"/>
      <c r="AX17" s="70"/>
      <c r="AY17" s="49"/>
    </row>
    <row r="18" spans="1:122" s="59" customFormat="1" ht="31.5" customHeight="1" x14ac:dyDescent="0.25">
      <c r="A18" s="368" t="s">
        <v>861</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row>
    <row r="19" spans="1:122" s="40" customFormat="1" ht="45" customHeight="1" thickBot="1" x14ac:dyDescent="0.3">
      <c r="A19" s="43" t="s">
        <v>636</v>
      </c>
      <c r="B19" s="66"/>
      <c r="C19" s="66"/>
      <c r="D19" s="66"/>
      <c r="E19" s="84"/>
      <c r="F19" s="84"/>
      <c r="G19" s="84"/>
      <c r="H19" s="84"/>
      <c r="I19" s="84"/>
      <c r="J19" s="84"/>
      <c r="K19" s="83">
        <f t="shared" ref="K19" si="53">E19+F19+G19+I19</f>
        <v>0</v>
      </c>
      <c r="L19" s="84"/>
      <c r="M19" s="84"/>
      <c r="N19" s="84"/>
      <c r="O19" s="84"/>
      <c r="P19" s="84"/>
      <c r="Q19" s="84"/>
      <c r="R19" s="83">
        <f t="shared" ref="R19" si="54">L19+M19+N19+P19</f>
        <v>0</v>
      </c>
      <c r="S19" s="84"/>
      <c r="T19" s="84"/>
      <c r="U19" s="84"/>
      <c r="V19" s="84"/>
      <c r="W19" s="84"/>
      <c r="X19" s="84"/>
      <c r="Y19" s="83">
        <f t="shared" ref="Y19" si="55">S19+T19+U19+W19</f>
        <v>0</v>
      </c>
      <c r="Z19" s="84"/>
      <c r="AA19" s="84"/>
      <c r="AB19" s="84"/>
      <c r="AC19" s="84"/>
      <c r="AD19" s="84"/>
      <c r="AE19" s="84"/>
      <c r="AF19" s="83">
        <f t="shared" ref="AF19" si="56">Z19+AA19+AB19+AD19</f>
        <v>0</v>
      </c>
      <c r="AG19" s="84"/>
      <c r="AH19" s="84"/>
      <c r="AI19" s="84"/>
      <c r="AJ19" s="84"/>
      <c r="AK19" s="84"/>
      <c r="AL19" s="84"/>
      <c r="AM19" s="83">
        <f t="shared" ref="AM19" si="57">AG19+AH19+AI19+AK19</f>
        <v>0</v>
      </c>
      <c r="AN19" s="84"/>
      <c r="AO19" s="84"/>
      <c r="AP19" s="84"/>
      <c r="AQ19" s="84"/>
      <c r="AR19" s="84"/>
      <c r="AS19" s="84"/>
      <c r="AT19" s="83">
        <f t="shared" ref="AT19" si="58">AN19+AO19+AP19+AR19</f>
        <v>0</v>
      </c>
      <c r="AU19" s="85">
        <f t="shared" ref="AU19" si="59">AT19+AM19+AF19+Y19+R19+K19+D19</f>
        <v>0</v>
      </c>
      <c r="AV19" s="66"/>
      <c r="AW19" s="66"/>
      <c r="AX19" s="70"/>
      <c r="AY19" s="49"/>
    </row>
    <row r="20" spans="1:122" s="59" customFormat="1" ht="31.5" customHeight="1" x14ac:dyDescent="0.25">
      <c r="A20" s="368" t="s">
        <v>862</v>
      </c>
      <c r="B20" s="369"/>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row>
    <row r="21" spans="1:122" s="40" customFormat="1" ht="45" customHeight="1" thickBot="1" x14ac:dyDescent="0.3">
      <c r="A21" s="43" t="s">
        <v>637</v>
      </c>
      <c r="B21" s="66"/>
      <c r="C21" s="66"/>
      <c r="D21" s="66"/>
      <c r="E21" s="84"/>
      <c r="F21" s="84"/>
      <c r="G21" s="84"/>
      <c r="H21" s="84"/>
      <c r="I21" s="84"/>
      <c r="J21" s="84"/>
      <c r="K21" s="83">
        <f t="shared" ref="K21" si="60">E21+F21+G21+I21</f>
        <v>0</v>
      </c>
      <c r="L21" s="84"/>
      <c r="M21" s="84"/>
      <c r="N21" s="84"/>
      <c r="O21" s="84"/>
      <c r="P21" s="84"/>
      <c r="Q21" s="84"/>
      <c r="R21" s="83">
        <f t="shared" ref="R21" si="61">L21+M21+N21+P21</f>
        <v>0</v>
      </c>
      <c r="S21" s="84"/>
      <c r="T21" s="84"/>
      <c r="U21" s="84"/>
      <c r="V21" s="84"/>
      <c r="W21" s="84"/>
      <c r="X21" s="84"/>
      <c r="Y21" s="83">
        <f t="shared" ref="Y21:Y23" si="62">S21+T21+U21+W21</f>
        <v>0</v>
      </c>
      <c r="Z21" s="84"/>
      <c r="AA21" s="84"/>
      <c r="AB21" s="84"/>
      <c r="AC21" s="84"/>
      <c r="AD21" s="84"/>
      <c r="AE21" s="84"/>
      <c r="AF21" s="83">
        <f t="shared" ref="AF21" si="63">Z21+AA21+AB21+AD21</f>
        <v>0</v>
      </c>
      <c r="AG21" s="84"/>
      <c r="AH21" s="84"/>
      <c r="AI21" s="84"/>
      <c r="AJ21" s="84"/>
      <c r="AK21" s="84"/>
      <c r="AL21" s="84"/>
      <c r="AM21" s="83">
        <f t="shared" ref="AM21" si="64">AG21+AH21+AI21+AK21</f>
        <v>0</v>
      </c>
      <c r="AN21" s="84"/>
      <c r="AO21" s="84"/>
      <c r="AP21" s="84"/>
      <c r="AQ21" s="84"/>
      <c r="AR21" s="84"/>
      <c r="AS21" s="84"/>
      <c r="AT21" s="83">
        <f t="shared" ref="AT21" si="65">AN21+AO21+AP21+AR21</f>
        <v>0</v>
      </c>
      <c r="AU21" s="85">
        <f t="shared" ref="AU21:AU23" si="66">AT21+AM21+AF21+Y21+R21+K21+D21</f>
        <v>0</v>
      </c>
      <c r="AV21" s="66"/>
      <c r="AW21" s="66"/>
      <c r="AX21" s="70"/>
      <c r="AY21" s="49"/>
    </row>
    <row r="22" spans="1:122" s="59" customFormat="1" ht="31.5" customHeight="1" x14ac:dyDescent="0.25">
      <c r="A22" s="368" t="s">
        <v>863</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row>
    <row r="23" spans="1:122" ht="85.5" customHeight="1" thickBot="1" x14ac:dyDescent="0.3">
      <c r="A23" s="229" t="s">
        <v>864</v>
      </c>
      <c r="B23" s="71" t="s">
        <v>393</v>
      </c>
      <c r="C23" s="78" t="s">
        <v>145</v>
      </c>
      <c r="D23" s="66"/>
      <c r="E23" s="84"/>
      <c r="F23" s="84"/>
      <c r="G23" s="84"/>
      <c r="H23" s="84"/>
      <c r="I23" s="84"/>
      <c r="J23" s="84"/>
      <c r="K23" s="83">
        <f t="shared" ref="K23" si="67">E23+F23+G23+I23</f>
        <v>0</v>
      </c>
      <c r="L23" s="84"/>
      <c r="M23" s="84"/>
      <c r="N23" s="84"/>
      <c r="O23" s="84"/>
      <c r="P23" s="84"/>
      <c r="Q23" s="84"/>
      <c r="R23" s="83">
        <f>L23+M23+N23+P23</f>
        <v>0</v>
      </c>
      <c r="S23" s="98">
        <v>50000</v>
      </c>
      <c r="T23" s="84"/>
      <c r="U23" s="84"/>
      <c r="V23" s="84"/>
      <c r="W23" s="84"/>
      <c r="X23" s="84"/>
      <c r="Y23" s="83">
        <f t="shared" si="62"/>
        <v>50000</v>
      </c>
      <c r="Z23" s="84"/>
      <c r="AA23" s="84"/>
      <c r="AB23" s="84"/>
      <c r="AC23" s="84"/>
      <c r="AD23" s="84"/>
      <c r="AE23" s="84"/>
      <c r="AF23" s="83">
        <f>Z23+AA23+AB23+AD23</f>
        <v>0</v>
      </c>
      <c r="AG23" s="84"/>
      <c r="AH23" s="84"/>
      <c r="AI23" s="84"/>
      <c r="AJ23" s="84"/>
      <c r="AK23" s="84"/>
      <c r="AL23" s="84"/>
      <c r="AM23" s="83">
        <f>AG23+AH23+AI23+AK23</f>
        <v>0</v>
      </c>
      <c r="AN23" s="84"/>
      <c r="AO23" s="84"/>
      <c r="AP23" s="84"/>
      <c r="AQ23" s="84"/>
      <c r="AR23" s="84"/>
      <c r="AS23" s="84"/>
      <c r="AT23" s="83">
        <f>AN23+AO23+AP23+AR23</f>
        <v>0</v>
      </c>
      <c r="AU23" s="85">
        <f t="shared" si="66"/>
        <v>50000</v>
      </c>
      <c r="AV23" s="88" t="s">
        <v>394</v>
      </c>
      <c r="AW23" s="84">
        <v>2024</v>
      </c>
      <c r="AX23" s="84">
        <v>2024</v>
      </c>
      <c r="AY23" s="44" t="s">
        <v>387</v>
      </c>
    </row>
    <row r="24" spans="1:122" s="59" customFormat="1" ht="31.5" customHeight="1" x14ac:dyDescent="0.25">
      <c r="A24" s="368" t="s">
        <v>865</v>
      </c>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row>
    <row r="25" spans="1:122" s="40" customFormat="1" ht="45" customHeight="1" x14ac:dyDescent="0.25">
      <c r="A25" s="43" t="s">
        <v>866</v>
      </c>
      <c r="B25" s="66"/>
      <c r="C25" s="66"/>
      <c r="D25" s="66"/>
      <c r="E25" s="84"/>
      <c r="F25" s="84"/>
      <c r="G25" s="84"/>
      <c r="H25" s="84"/>
      <c r="I25" s="84"/>
      <c r="J25" s="84"/>
      <c r="K25" s="83">
        <f t="shared" ref="K25:K26" si="68">E25+F25+G25+I25</f>
        <v>0</v>
      </c>
      <c r="L25" s="84"/>
      <c r="M25" s="84"/>
      <c r="N25" s="84"/>
      <c r="O25" s="84"/>
      <c r="P25" s="84"/>
      <c r="Q25" s="84"/>
      <c r="R25" s="83">
        <f t="shared" ref="R25:R26" si="69">L25+M25+N25+P25</f>
        <v>0</v>
      </c>
      <c r="S25" s="84"/>
      <c r="T25" s="84"/>
      <c r="U25" s="84"/>
      <c r="V25" s="84"/>
      <c r="W25" s="84"/>
      <c r="X25" s="84"/>
      <c r="Y25" s="83">
        <f t="shared" ref="Y25:Y26" si="70">S25+T25+U25+W25</f>
        <v>0</v>
      </c>
      <c r="Z25" s="84"/>
      <c r="AA25" s="84"/>
      <c r="AB25" s="84"/>
      <c r="AC25" s="84"/>
      <c r="AD25" s="84"/>
      <c r="AE25" s="84"/>
      <c r="AF25" s="83">
        <f t="shared" ref="AF25:AF26" si="71">Z25+AA25+AB25+AD25</f>
        <v>0</v>
      </c>
      <c r="AG25" s="84"/>
      <c r="AH25" s="84"/>
      <c r="AI25" s="84"/>
      <c r="AJ25" s="84"/>
      <c r="AK25" s="84"/>
      <c r="AL25" s="84"/>
      <c r="AM25" s="83">
        <f t="shared" ref="AM25:AM26" si="72">AG25+AH25+AI25+AK25</f>
        <v>0</v>
      </c>
      <c r="AN25" s="84"/>
      <c r="AO25" s="84"/>
      <c r="AP25" s="84"/>
      <c r="AQ25" s="84"/>
      <c r="AR25" s="84"/>
      <c r="AS25" s="84"/>
      <c r="AT25" s="83">
        <f t="shared" ref="AT25:AT26" si="73">AN25+AO25+AP25+AR25</f>
        <v>0</v>
      </c>
      <c r="AU25" s="85">
        <f t="shared" ref="AU25:AU26" si="74">AT25+AM25+AF25+Y25+R25+K25+D25</f>
        <v>0</v>
      </c>
      <c r="AV25" s="66"/>
      <c r="AW25" s="66"/>
      <c r="AX25" s="70"/>
      <c r="AY25" s="49"/>
    </row>
    <row r="26" spans="1:122" s="40" customFormat="1" ht="45" customHeight="1" x14ac:dyDescent="0.25">
      <c r="A26" s="43"/>
      <c r="B26" s="66"/>
      <c r="C26" s="66"/>
      <c r="D26" s="66"/>
      <c r="E26" s="84"/>
      <c r="F26" s="84"/>
      <c r="G26" s="84"/>
      <c r="H26" s="84"/>
      <c r="I26" s="84"/>
      <c r="J26" s="84"/>
      <c r="K26" s="83">
        <f t="shared" si="68"/>
        <v>0</v>
      </c>
      <c r="L26" s="84"/>
      <c r="M26" s="84"/>
      <c r="N26" s="84"/>
      <c r="O26" s="84"/>
      <c r="P26" s="84"/>
      <c r="Q26" s="84"/>
      <c r="R26" s="83">
        <f t="shared" si="69"/>
        <v>0</v>
      </c>
      <c r="S26" s="84"/>
      <c r="T26" s="84"/>
      <c r="U26" s="84"/>
      <c r="V26" s="84"/>
      <c r="W26" s="84"/>
      <c r="X26" s="84"/>
      <c r="Y26" s="83">
        <f t="shared" si="70"/>
        <v>0</v>
      </c>
      <c r="Z26" s="84"/>
      <c r="AA26" s="84"/>
      <c r="AB26" s="84"/>
      <c r="AC26" s="84"/>
      <c r="AD26" s="84"/>
      <c r="AE26" s="84"/>
      <c r="AF26" s="83">
        <f t="shared" si="71"/>
        <v>0</v>
      </c>
      <c r="AG26" s="84"/>
      <c r="AH26" s="84"/>
      <c r="AI26" s="84"/>
      <c r="AJ26" s="84"/>
      <c r="AK26" s="84"/>
      <c r="AL26" s="84"/>
      <c r="AM26" s="83">
        <f t="shared" si="72"/>
        <v>0</v>
      </c>
      <c r="AN26" s="84"/>
      <c r="AO26" s="84"/>
      <c r="AP26" s="84"/>
      <c r="AQ26" s="84"/>
      <c r="AR26" s="84"/>
      <c r="AS26" s="84"/>
      <c r="AT26" s="83">
        <f t="shared" si="73"/>
        <v>0</v>
      </c>
      <c r="AU26" s="85">
        <f t="shared" si="74"/>
        <v>0</v>
      </c>
      <c r="AV26" s="66"/>
      <c r="AW26" s="66"/>
      <c r="AX26" s="70"/>
      <c r="AY26" s="49"/>
    </row>
    <row r="27" spans="1:122" s="113" customFormat="1" x14ac:dyDescent="0.25">
      <c r="A27" s="114"/>
      <c r="B27" s="12"/>
      <c r="Y27" s="114"/>
      <c r="AF27" s="114"/>
      <c r="AM27" s="114"/>
      <c r="AV27" s="12"/>
      <c r="AY27" s="12"/>
    </row>
    <row r="28" spans="1:122" s="113" customFormat="1" x14ac:dyDescent="0.25">
      <c r="A28" s="114"/>
      <c r="B28" s="12"/>
      <c r="Y28" s="114"/>
      <c r="AF28" s="114"/>
      <c r="AM28" s="114"/>
      <c r="AV28" s="12"/>
      <c r="AY28" s="12"/>
    </row>
    <row r="29" spans="1:122" s="113" customFormat="1" x14ac:dyDescent="0.25">
      <c r="A29" s="114"/>
      <c r="B29" s="12"/>
      <c r="Y29" s="114"/>
      <c r="AF29" s="114"/>
      <c r="AM29" s="114"/>
      <c r="AV29" s="12"/>
      <c r="AY29" s="12"/>
    </row>
    <row r="30" spans="1:122" s="113" customFormat="1" x14ac:dyDescent="0.25">
      <c r="A30" s="114"/>
      <c r="B30" s="12"/>
      <c r="Y30" s="114"/>
      <c r="AF30" s="114"/>
      <c r="AM30" s="114"/>
      <c r="AV30" s="12"/>
      <c r="AY30" s="12"/>
    </row>
    <row r="31" spans="1:122" s="113" customFormat="1" x14ac:dyDescent="0.25">
      <c r="A31" s="114"/>
      <c r="B31" s="12"/>
      <c r="Y31" s="114"/>
      <c r="AF31" s="114"/>
      <c r="AM31" s="114"/>
      <c r="AV31" s="12"/>
      <c r="AY31" s="12"/>
    </row>
    <row r="32" spans="1:122" s="29" customFormat="1" ht="18.75" x14ac:dyDescent="0.25">
      <c r="A32" s="392" t="s">
        <v>897</v>
      </c>
      <c r="B32" s="393" t="s">
        <v>898</v>
      </c>
      <c r="E32" s="18"/>
      <c r="AU32" s="42"/>
      <c r="AV32" s="100"/>
      <c r="AX32" s="18"/>
    </row>
    <row r="33" spans="1:51" s="113" customFormat="1" x14ac:dyDescent="0.25">
      <c r="A33" s="114"/>
      <c r="B33" s="12"/>
      <c r="Y33" s="114"/>
      <c r="AF33" s="114"/>
      <c r="AM33" s="114"/>
      <c r="AV33" s="12"/>
      <c r="AY33" s="12"/>
    </row>
    <row r="34" spans="1:51" s="113" customFormat="1" x14ac:dyDescent="0.25">
      <c r="A34" s="114"/>
      <c r="B34" s="12"/>
      <c r="Y34" s="114"/>
      <c r="AF34" s="114"/>
      <c r="AM34" s="114"/>
      <c r="AV34" s="12"/>
      <c r="AY34" s="12"/>
    </row>
    <row r="35" spans="1:51" s="113" customFormat="1" x14ac:dyDescent="0.25">
      <c r="A35" s="114"/>
      <c r="B35" s="12"/>
      <c r="Y35" s="114"/>
      <c r="AF35" s="114"/>
      <c r="AM35" s="114"/>
      <c r="AV35" s="12"/>
      <c r="AY35" s="12"/>
    </row>
    <row r="36" spans="1:51" s="113" customFormat="1" x14ac:dyDescent="0.25">
      <c r="A36" s="114"/>
      <c r="B36" s="12"/>
      <c r="Y36" s="114"/>
      <c r="AF36" s="114"/>
      <c r="AM36" s="114"/>
      <c r="AV36" s="12"/>
      <c r="AY36" s="12"/>
    </row>
    <row r="37" spans="1:51" s="113" customFormat="1" x14ac:dyDescent="0.25">
      <c r="A37" s="114"/>
      <c r="B37" s="12"/>
      <c r="Y37" s="114"/>
      <c r="AF37" s="114"/>
      <c r="AM37" s="114"/>
      <c r="AV37" s="12"/>
      <c r="AY37" s="12"/>
    </row>
    <row r="38" spans="1:51" s="113" customFormat="1" x14ac:dyDescent="0.25">
      <c r="A38" s="114"/>
      <c r="B38" s="12"/>
      <c r="Y38" s="114"/>
      <c r="AF38" s="114"/>
      <c r="AM38" s="114"/>
      <c r="AV38" s="12"/>
      <c r="AY38" s="12"/>
    </row>
    <row r="39" spans="1:51" s="113" customFormat="1" x14ac:dyDescent="0.25">
      <c r="A39" s="114"/>
      <c r="B39" s="12"/>
      <c r="Y39" s="114"/>
      <c r="AF39" s="114"/>
      <c r="AM39" s="114"/>
      <c r="AV39" s="12"/>
      <c r="AY39" s="12"/>
    </row>
    <row r="40" spans="1:51" s="113" customFormat="1" x14ac:dyDescent="0.25">
      <c r="A40" s="114"/>
      <c r="B40" s="12"/>
      <c r="Y40" s="114"/>
      <c r="AF40" s="114"/>
      <c r="AM40" s="114"/>
      <c r="AV40" s="12"/>
      <c r="AY40" s="12"/>
    </row>
    <row r="41" spans="1:51" s="113" customFormat="1" x14ac:dyDescent="0.25">
      <c r="A41" s="114"/>
      <c r="B41" s="12"/>
      <c r="Y41" s="114"/>
      <c r="AF41" s="114"/>
      <c r="AM41" s="114"/>
      <c r="AV41" s="12"/>
      <c r="AY41" s="12"/>
    </row>
    <row r="42" spans="1:51" s="113" customFormat="1" x14ac:dyDescent="0.25">
      <c r="A42" s="114"/>
      <c r="B42" s="12"/>
      <c r="Y42" s="114"/>
      <c r="AF42" s="114"/>
      <c r="AM42" s="114"/>
      <c r="AV42" s="12"/>
      <c r="AY42" s="12"/>
    </row>
    <row r="43" spans="1:51" s="113" customFormat="1" x14ac:dyDescent="0.25">
      <c r="A43" s="114"/>
      <c r="B43" s="12"/>
      <c r="Y43" s="114"/>
      <c r="AF43" s="114"/>
      <c r="AM43" s="114"/>
      <c r="AV43" s="12"/>
      <c r="AY43" s="12"/>
    </row>
    <row r="44" spans="1:51" s="113" customFormat="1" x14ac:dyDescent="0.25">
      <c r="A44" s="114"/>
      <c r="B44" s="12"/>
      <c r="Y44" s="114"/>
      <c r="AF44" s="114"/>
      <c r="AM44" s="114"/>
      <c r="AV44" s="12"/>
      <c r="AY44" s="12"/>
    </row>
    <row r="45" spans="1:51" s="113" customFormat="1" x14ac:dyDescent="0.25">
      <c r="A45" s="114"/>
      <c r="B45" s="12"/>
      <c r="Y45" s="114"/>
      <c r="AF45" s="114"/>
      <c r="AM45" s="114"/>
      <c r="AV45" s="12"/>
      <c r="AY45" s="12"/>
    </row>
    <row r="46" spans="1:51" s="113" customFormat="1" x14ac:dyDescent="0.25">
      <c r="A46" s="114"/>
      <c r="B46" s="12"/>
      <c r="Y46" s="114"/>
      <c r="AF46" s="114"/>
      <c r="AM46" s="114"/>
      <c r="AV46" s="12"/>
      <c r="AY46" s="12"/>
    </row>
    <row r="47" spans="1:51" s="113" customFormat="1" x14ac:dyDescent="0.25">
      <c r="A47" s="114"/>
      <c r="B47" s="12"/>
      <c r="Y47" s="114"/>
      <c r="AF47" s="114"/>
      <c r="AM47" s="114"/>
      <c r="AV47" s="12"/>
      <c r="AY47" s="12"/>
    </row>
    <row r="48" spans="1:51" s="113" customFormat="1" x14ac:dyDescent="0.25">
      <c r="A48" s="114"/>
      <c r="B48" s="12"/>
      <c r="Y48" s="114"/>
      <c r="AF48" s="114"/>
      <c r="AM48" s="114"/>
      <c r="AV48" s="12"/>
      <c r="AY48" s="12"/>
    </row>
    <row r="49" spans="1:51" s="113" customFormat="1" x14ac:dyDescent="0.25">
      <c r="A49" s="114"/>
      <c r="B49" s="12"/>
      <c r="Y49" s="114"/>
      <c r="AF49" s="114"/>
      <c r="AM49" s="114"/>
      <c r="AV49" s="12"/>
      <c r="AY49" s="12"/>
    </row>
    <row r="50" spans="1:51" s="113" customFormat="1" x14ac:dyDescent="0.25">
      <c r="A50" s="114"/>
      <c r="B50" s="12"/>
      <c r="Y50" s="114"/>
      <c r="AF50" s="114"/>
      <c r="AM50" s="114"/>
      <c r="AV50" s="12"/>
      <c r="AY50" s="12"/>
    </row>
    <row r="51" spans="1:51" s="113" customFormat="1" x14ac:dyDescent="0.25">
      <c r="A51" s="114"/>
      <c r="B51" s="12"/>
      <c r="Y51" s="114"/>
      <c r="AF51" s="114"/>
      <c r="AM51" s="114"/>
      <c r="AV51" s="12"/>
      <c r="AY51" s="12"/>
    </row>
    <row r="52" spans="1:51" s="113" customFormat="1" x14ac:dyDescent="0.25">
      <c r="A52" s="114"/>
      <c r="B52" s="12"/>
      <c r="Y52" s="114"/>
      <c r="AF52" s="114"/>
      <c r="AM52" s="114"/>
      <c r="AV52" s="12"/>
      <c r="AY52" s="12"/>
    </row>
    <row r="53" spans="1:51" s="113" customFormat="1" x14ac:dyDescent="0.25">
      <c r="A53" s="114"/>
      <c r="B53" s="12"/>
      <c r="Y53" s="114"/>
      <c r="AF53" s="114"/>
      <c r="AM53" s="114"/>
      <c r="AV53" s="12"/>
      <c r="AY53" s="12"/>
    </row>
    <row r="54" spans="1:51" s="113" customFormat="1" x14ac:dyDescent="0.25">
      <c r="A54" s="114"/>
      <c r="B54" s="12"/>
      <c r="Y54" s="114"/>
      <c r="AF54" s="114"/>
      <c r="AM54" s="114"/>
      <c r="AV54" s="12"/>
      <c r="AY54" s="12"/>
    </row>
    <row r="55" spans="1:51" s="113" customFormat="1" x14ac:dyDescent="0.25">
      <c r="A55" s="114"/>
      <c r="B55" s="12"/>
      <c r="Y55" s="114"/>
      <c r="AF55" s="114"/>
      <c r="AM55" s="114"/>
      <c r="AV55" s="12"/>
      <c r="AY55" s="12"/>
    </row>
    <row r="56" spans="1:51" s="113" customFormat="1" x14ac:dyDescent="0.25">
      <c r="A56" s="114"/>
      <c r="B56" s="12"/>
      <c r="Y56" s="114"/>
      <c r="AF56" s="114"/>
      <c r="AM56" s="114"/>
      <c r="AV56" s="12"/>
      <c r="AY56" s="12"/>
    </row>
    <row r="57" spans="1:51" s="113" customFormat="1" x14ac:dyDescent="0.25">
      <c r="A57" s="114"/>
      <c r="B57" s="12"/>
      <c r="Y57" s="114"/>
      <c r="AF57" s="114"/>
      <c r="AM57" s="114"/>
      <c r="AV57" s="12"/>
      <c r="AY57" s="12"/>
    </row>
    <row r="58" spans="1:51" s="113" customFormat="1" x14ac:dyDescent="0.25">
      <c r="A58" s="114"/>
      <c r="B58" s="12"/>
      <c r="Y58" s="114"/>
      <c r="AF58" s="114"/>
      <c r="AM58" s="114"/>
      <c r="AV58" s="12"/>
      <c r="AY58" s="12"/>
    </row>
    <row r="59" spans="1:51" s="113" customFormat="1" x14ac:dyDescent="0.25">
      <c r="A59" s="114"/>
      <c r="B59" s="12"/>
      <c r="Y59" s="114"/>
      <c r="AF59" s="114"/>
      <c r="AM59" s="114"/>
      <c r="AV59" s="12"/>
      <c r="AY59" s="12"/>
    </row>
    <row r="60" spans="1:51" s="113" customFormat="1" x14ac:dyDescent="0.25">
      <c r="A60" s="114"/>
      <c r="B60" s="12"/>
      <c r="Y60" s="114"/>
      <c r="AF60" s="114"/>
      <c r="AM60" s="114"/>
      <c r="AV60" s="12"/>
      <c r="AY60" s="12"/>
    </row>
    <row r="61" spans="1:51" s="113" customFormat="1" x14ac:dyDescent="0.25">
      <c r="A61" s="114"/>
      <c r="B61" s="12"/>
      <c r="Y61" s="114"/>
      <c r="AF61" s="114"/>
      <c r="AM61" s="114"/>
      <c r="AV61" s="12"/>
      <c r="AY61" s="12"/>
    </row>
    <row r="62" spans="1:51" s="113" customFormat="1" x14ac:dyDescent="0.25">
      <c r="A62" s="114"/>
      <c r="B62" s="12"/>
      <c r="Y62" s="114"/>
      <c r="AF62" s="114"/>
      <c r="AM62" s="114"/>
      <c r="AV62" s="12"/>
      <c r="AY62" s="12"/>
    </row>
    <row r="63" spans="1:51" s="113" customFormat="1" x14ac:dyDescent="0.25">
      <c r="A63" s="114"/>
      <c r="B63" s="12"/>
      <c r="Y63" s="114"/>
      <c r="AF63" s="114"/>
      <c r="AM63" s="114"/>
      <c r="AV63" s="12"/>
      <c r="AY63" s="12"/>
    </row>
    <row r="64" spans="1:51" s="113" customFormat="1" x14ac:dyDescent="0.25">
      <c r="A64" s="114"/>
      <c r="B64" s="12"/>
      <c r="Y64" s="114"/>
      <c r="AF64" s="114"/>
      <c r="AM64" s="114"/>
      <c r="AV64" s="12"/>
      <c r="AY64" s="12"/>
    </row>
    <row r="65" spans="1:51" s="113" customFormat="1" x14ac:dyDescent="0.25">
      <c r="A65" s="114"/>
      <c r="B65" s="12"/>
      <c r="Y65" s="114"/>
      <c r="AF65" s="114"/>
      <c r="AM65" s="114"/>
      <c r="AV65" s="12"/>
      <c r="AY65" s="12"/>
    </row>
    <row r="66" spans="1:51" s="113" customFormat="1" x14ac:dyDescent="0.25">
      <c r="A66" s="114"/>
      <c r="B66" s="12"/>
      <c r="Y66" s="114"/>
      <c r="AF66" s="114"/>
      <c r="AM66" s="114"/>
      <c r="AV66" s="12"/>
      <c r="AY66" s="12"/>
    </row>
    <row r="67" spans="1:51" s="113" customFormat="1" x14ac:dyDescent="0.25">
      <c r="A67" s="114"/>
      <c r="B67" s="12"/>
      <c r="Y67" s="114"/>
      <c r="AF67" s="114"/>
      <c r="AM67" s="114"/>
      <c r="AV67" s="12"/>
      <c r="AY67" s="12"/>
    </row>
    <row r="68" spans="1:51" s="113" customFormat="1" x14ac:dyDescent="0.25">
      <c r="A68" s="114"/>
      <c r="B68" s="12"/>
      <c r="Y68" s="114"/>
      <c r="AF68" s="114"/>
      <c r="AM68" s="114"/>
      <c r="AV68" s="12"/>
      <c r="AY68" s="12"/>
    </row>
    <row r="69" spans="1:51" s="113" customFormat="1" x14ac:dyDescent="0.25">
      <c r="A69" s="114"/>
      <c r="B69" s="12"/>
      <c r="Y69" s="114"/>
      <c r="AF69" s="114"/>
      <c r="AM69" s="114"/>
      <c r="AV69" s="12"/>
      <c r="AY69" s="12"/>
    </row>
    <row r="70" spans="1:51" s="113" customFormat="1" x14ac:dyDescent="0.25">
      <c r="A70" s="114"/>
      <c r="B70" s="12"/>
      <c r="Y70" s="114"/>
      <c r="AF70" s="114"/>
      <c r="AM70" s="114"/>
      <c r="AV70" s="12"/>
      <c r="AY70" s="12"/>
    </row>
    <row r="71" spans="1:51" s="113" customFormat="1" x14ac:dyDescent="0.25">
      <c r="A71" s="114"/>
      <c r="B71" s="12"/>
      <c r="Y71" s="114"/>
      <c r="AF71" s="114"/>
      <c r="AM71" s="114"/>
      <c r="AV71" s="12"/>
      <c r="AY71" s="12"/>
    </row>
    <row r="72" spans="1:51" s="113" customFormat="1" x14ac:dyDescent="0.25">
      <c r="A72" s="114"/>
      <c r="B72" s="12"/>
      <c r="Y72" s="114"/>
      <c r="AF72" s="114"/>
      <c r="AM72" s="114"/>
      <c r="AV72" s="12"/>
      <c r="AY72" s="12"/>
    </row>
    <row r="73" spans="1:51" s="113" customFormat="1" x14ac:dyDescent="0.25">
      <c r="A73" s="114"/>
      <c r="B73" s="12"/>
      <c r="Y73" s="114"/>
      <c r="AF73" s="114"/>
      <c r="AM73" s="114"/>
      <c r="AV73" s="12"/>
      <c r="AY73" s="12"/>
    </row>
    <row r="74" spans="1:51" s="113" customFormat="1" x14ac:dyDescent="0.25">
      <c r="A74" s="114"/>
      <c r="B74" s="12"/>
      <c r="Y74" s="114"/>
      <c r="AF74" s="114"/>
      <c r="AM74" s="114"/>
      <c r="AV74" s="12"/>
      <c r="AY74" s="12"/>
    </row>
    <row r="75" spans="1:51" s="113" customFormat="1" x14ac:dyDescent="0.25">
      <c r="A75" s="114"/>
      <c r="B75" s="12"/>
      <c r="Y75" s="114"/>
      <c r="AF75" s="114"/>
      <c r="AM75" s="114"/>
      <c r="AV75" s="12"/>
      <c r="AY75" s="12"/>
    </row>
    <row r="76" spans="1:51" s="113" customFormat="1" x14ac:dyDescent="0.25">
      <c r="A76" s="114"/>
      <c r="B76" s="12"/>
      <c r="Y76" s="114"/>
      <c r="AF76" s="114"/>
      <c r="AM76" s="114"/>
      <c r="AV76" s="12"/>
      <c r="AY76" s="12"/>
    </row>
    <row r="77" spans="1:51" s="113" customFormat="1" x14ac:dyDescent="0.25">
      <c r="A77" s="114"/>
      <c r="B77" s="12"/>
      <c r="Y77" s="114"/>
      <c r="AF77" s="114"/>
      <c r="AM77" s="114"/>
      <c r="AV77" s="12"/>
      <c r="AY77" s="12"/>
    </row>
    <row r="78" spans="1:51" s="113" customFormat="1" x14ac:dyDescent="0.25">
      <c r="A78" s="114"/>
      <c r="B78" s="12"/>
      <c r="Y78" s="114"/>
      <c r="AF78" s="114"/>
      <c r="AM78" s="114"/>
      <c r="AV78" s="12"/>
      <c r="AY78" s="12"/>
    </row>
    <row r="79" spans="1:51" s="113" customFormat="1" x14ac:dyDescent="0.25">
      <c r="A79" s="114"/>
      <c r="B79" s="12"/>
      <c r="Y79" s="114"/>
      <c r="AF79" s="114"/>
      <c r="AM79" s="114"/>
      <c r="AV79" s="12"/>
      <c r="AY79" s="12"/>
    </row>
    <row r="80" spans="1:51" s="113" customFormat="1" x14ac:dyDescent="0.25">
      <c r="A80" s="114"/>
      <c r="B80" s="12"/>
      <c r="Y80" s="114"/>
      <c r="AF80" s="114"/>
      <c r="AM80" s="114"/>
      <c r="AV80" s="12"/>
      <c r="AY80" s="12"/>
    </row>
    <row r="81" spans="1:51" s="113" customFormat="1" x14ac:dyDescent="0.25">
      <c r="A81" s="114"/>
      <c r="B81" s="12"/>
      <c r="Y81" s="114"/>
      <c r="AF81" s="114"/>
      <c r="AM81" s="114"/>
      <c r="AV81" s="12"/>
      <c r="AY81" s="12"/>
    </row>
    <row r="82" spans="1:51" s="113" customFormat="1" x14ac:dyDescent="0.25">
      <c r="A82" s="114"/>
      <c r="B82" s="12"/>
      <c r="Y82" s="114"/>
      <c r="AF82" s="114"/>
      <c r="AM82" s="114"/>
      <c r="AV82" s="12"/>
      <c r="AY82" s="12"/>
    </row>
    <row r="83" spans="1:51" s="113" customFormat="1" x14ac:dyDescent="0.25">
      <c r="A83" s="114"/>
      <c r="B83" s="12"/>
      <c r="Y83" s="114"/>
      <c r="AF83" s="114"/>
      <c r="AM83" s="114"/>
      <c r="AV83" s="12"/>
      <c r="AY83" s="12"/>
    </row>
    <row r="84" spans="1:51" s="113" customFormat="1" x14ac:dyDescent="0.25">
      <c r="A84" s="114"/>
      <c r="B84" s="12"/>
      <c r="Y84" s="114"/>
      <c r="AF84" s="114"/>
      <c r="AM84" s="114"/>
      <c r="AV84" s="12"/>
      <c r="AY84" s="12"/>
    </row>
    <row r="85" spans="1:51" s="113" customFormat="1" x14ac:dyDescent="0.25">
      <c r="A85" s="114"/>
      <c r="B85" s="12"/>
      <c r="Y85" s="114"/>
      <c r="AF85" s="114"/>
      <c r="AM85" s="114"/>
      <c r="AV85" s="12"/>
      <c r="AY85" s="12"/>
    </row>
    <row r="86" spans="1:51" s="113" customFormat="1" x14ac:dyDescent="0.25">
      <c r="A86" s="114"/>
      <c r="B86" s="12"/>
      <c r="Y86" s="114"/>
      <c r="AF86" s="114"/>
      <c r="AM86" s="114"/>
      <c r="AV86" s="12"/>
      <c r="AY86" s="12"/>
    </row>
    <row r="87" spans="1:51" s="113" customFormat="1" x14ac:dyDescent="0.25">
      <c r="A87" s="114"/>
      <c r="B87" s="12"/>
      <c r="Y87" s="114"/>
      <c r="AF87" s="114"/>
      <c r="AM87" s="114"/>
      <c r="AV87" s="12"/>
      <c r="AY87" s="12"/>
    </row>
    <row r="88" spans="1:51" s="113" customFormat="1" x14ac:dyDescent="0.25">
      <c r="A88" s="114"/>
      <c r="B88" s="12"/>
      <c r="Y88" s="114"/>
      <c r="AF88" s="114"/>
      <c r="AM88" s="114"/>
      <c r="AV88" s="12"/>
      <c r="AY88" s="12"/>
    </row>
    <row r="89" spans="1:51" s="113" customFormat="1" x14ac:dyDescent="0.25">
      <c r="A89" s="114"/>
      <c r="B89" s="12"/>
      <c r="Y89" s="114"/>
      <c r="AF89" s="114"/>
      <c r="AM89" s="114"/>
      <c r="AV89" s="12"/>
      <c r="AY89" s="12"/>
    </row>
    <row r="90" spans="1:51" s="113" customFormat="1" x14ac:dyDescent="0.25">
      <c r="A90" s="114"/>
      <c r="B90" s="12"/>
      <c r="Y90" s="114"/>
      <c r="AF90" s="114"/>
      <c r="AM90" s="114"/>
      <c r="AV90" s="12"/>
      <c r="AY90" s="12"/>
    </row>
    <row r="91" spans="1:51" s="113" customFormat="1" x14ac:dyDescent="0.25">
      <c r="A91" s="114"/>
      <c r="B91" s="12"/>
      <c r="Y91" s="114"/>
      <c r="AF91" s="114"/>
      <c r="AM91" s="114"/>
      <c r="AV91" s="12"/>
      <c r="AY91" s="12"/>
    </row>
    <row r="92" spans="1:51" s="113" customFormat="1" x14ac:dyDescent="0.25">
      <c r="A92" s="114"/>
      <c r="B92" s="12"/>
      <c r="Y92" s="114"/>
      <c r="AF92" s="114"/>
      <c r="AM92" s="114"/>
      <c r="AV92" s="12"/>
      <c r="AY92" s="12"/>
    </row>
    <row r="93" spans="1:51" s="113" customFormat="1" x14ac:dyDescent="0.25">
      <c r="A93" s="114"/>
      <c r="B93" s="12"/>
      <c r="Y93" s="114"/>
      <c r="AF93" s="114"/>
      <c r="AM93" s="114"/>
      <c r="AV93" s="12"/>
      <c r="AY93" s="12"/>
    </row>
    <row r="94" spans="1:51" s="113" customFormat="1" x14ac:dyDescent="0.25">
      <c r="A94" s="114"/>
      <c r="B94" s="12"/>
      <c r="Y94" s="114"/>
      <c r="AF94" s="114"/>
      <c r="AM94" s="114"/>
      <c r="AV94" s="12"/>
      <c r="AY94" s="12"/>
    </row>
    <row r="95" spans="1:51" s="113" customFormat="1" x14ac:dyDescent="0.25">
      <c r="A95" s="114"/>
      <c r="B95" s="12"/>
      <c r="Y95" s="114"/>
      <c r="AF95" s="114"/>
      <c r="AM95" s="114"/>
      <c r="AV95" s="12"/>
      <c r="AY95" s="12"/>
    </row>
    <row r="96" spans="1:51" s="113" customFormat="1" x14ac:dyDescent="0.25">
      <c r="A96" s="114"/>
      <c r="B96" s="12"/>
      <c r="Y96" s="114"/>
      <c r="AF96" s="114"/>
      <c r="AM96" s="114"/>
      <c r="AV96" s="12"/>
      <c r="AY96" s="12"/>
    </row>
    <row r="97" spans="1:51" s="113" customFormat="1" x14ac:dyDescent="0.25">
      <c r="A97" s="114"/>
      <c r="B97" s="12"/>
      <c r="Y97" s="114"/>
      <c r="AF97" s="114"/>
      <c r="AM97" s="114"/>
      <c r="AV97" s="12"/>
      <c r="AY97" s="12"/>
    </row>
    <row r="98" spans="1:51" s="113" customFormat="1" x14ac:dyDescent="0.25">
      <c r="A98" s="114"/>
      <c r="B98" s="12"/>
      <c r="Y98" s="114"/>
      <c r="AF98" s="114"/>
      <c r="AM98" s="114"/>
      <c r="AV98" s="12"/>
      <c r="AY98" s="12"/>
    </row>
    <row r="99" spans="1:51" s="113" customFormat="1" x14ac:dyDescent="0.25">
      <c r="A99" s="114"/>
      <c r="B99" s="12"/>
      <c r="Y99" s="114"/>
      <c r="AF99" s="114"/>
      <c r="AM99" s="114"/>
      <c r="AV99" s="12"/>
      <c r="AY99" s="12"/>
    </row>
    <row r="100" spans="1:51" s="113" customFormat="1" x14ac:dyDescent="0.25">
      <c r="A100" s="114"/>
      <c r="B100" s="12"/>
      <c r="Y100" s="114"/>
      <c r="AF100" s="114"/>
      <c r="AM100" s="114"/>
      <c r="AV100" s="12"/>
      <c r="AY100" s="12"/>
    </row>
    <row r="101" spans="1:51" s="113" customFormat="1" x14ac:dyDescent="0.25">
      <c r="A101" s="114"/>
      <c r="B101" s="12"/>
      <c r="Y101" s="114"/>
      <c r="AF101" s="114"/>
      <c r="AM101" s="114"/>
      <c r="AV101" s="12"/>
      <c r="AY101" s="12"/>
    </row>
    <row r="102" spans="1:51" s="113" customFormat="1" x14ac:dyDescent="0.25">
      <c r="A102" s="114"/>
      <c r="B102" s="12"/>
      <c r="Y102" s="114"/>
      <c r="AF102" s="114"/>
      <c r="AM102" s="114"/>
      <c r="AV102" s="12"/>
      <c r="AY102" s="12"/>
    </row>
    <row r="103" spans="1:51" s="113" customFormat="1" x14ac:dyDescent="0.25">
      <c r="A103" s="114"/>
      <c r="B103" s="12"/>
      <c r="Y103" s="114"/>
      <c r="AF103" s="114"/>
      <c r="AM103" s="114"/>
      <c r="AV103" s="12"/>
      <c r="AY103" s="12"/>
    </row>
    <row r="104" spans="1:51" s="113" customFormat="1" x14ac:dyDescent="0.25">
      <c r="A104" s="114"/>
      <c r="B104" s="12"/>
      <c r="Y104" s="114"/>
      <c r="AF104" s="114"/>
      <c r="AM104" s="114"/>
      <c r="AV104" s="12"/>
      <c r="AY104" s="12"/>
    </row>
    <row r="105" spans="1:51" s="113" customFormat="1" x14ac:dyDescent="0.25">
      <c r="A105" s="114"/>
      <c r="B105" s="12"/>
      <c r="Y105" s="114"/>
      <c r="AF105" s="114"/>
      <c r="AM105" s="114"/>
      <c r="AV105" s="12"/>
      <c r="AY105" s="12"/>
    </row>
    <row r="106" spans="1:51" s="113" customFormat="1" x14ac:dyDescent="0.25">
      <c r="A106" s="114"/>
      <c r="B106" s="12"/>
      <c r="Y106" s="114"/>
      <c r="AF106" s="114"/>
      <c r="AM106" s="114"/>
      <c r="AV106" s="12"/>
      <c r="AY106" s="12"/>
    </row>
    <row r="107" spans="1:51" s="113" customFormat="1" x14ac:dyDescent="0.25">
      <c r="A107" s="114"/>
      <c r="B107" s="12"/>
      <c r="Y107" s="114"/>
      <c r="AF107" s="114"/>
      <c r="AM107" s="114"/>
      <c r="AV107" s="12"/>
      <c r="AY107" s="12"/>
    </row>
    <row r="108" spans="1:51" s="113" customFormat="1" x14ac:dyDescent="0.25">
      <c r="A108" s="114"/>
      <c r="B108" s="12"/>
      <c r="Y108" s="114"/>
      <c r="AF108" s="114"/>
      <c r="AM108" s="114"/>
      <c r="AV108" s="12"/>
      <c r="AY108" s="12"/>
    </row>
    <row r="109" spans="1:51" s="113" customFormat="1" x14ac:dyDescent="0.25">
      <c r="A109" s="114"/>
      <c r="B109" s="12"/>
      <c r="Y109" s="114"/>
      <c r="AF109" s="114"/>
      <c r="AM109" s="114"/>
      <c r="AV109" s="12"/>
      <c r="AY109" s="12"/>
    </row>
    <row r="110" spans="1:51" s="113" customFormat="1" x14ac:dyDescent="0.25">
      <c r="A110" s="114"/>
      <c r="B110" s="12"/>
      <c r="Y110" s="114"/>
      <c r="AF110" s="114"/>
      <c r="AM110" s="114"/>
      <c r="AV110" s="12"/>
      <c r="AY110" s="12"/>
    </row>
    <row r="111" spans="1:51" s="113" customFormat="1" x14ac:dyDescent="0.25">
      <c r="A111" s="114"/>
      <c r="B111" s="12"/>
      <c r="Y111" s="114"/>
      <c r="AF111" s="114"/>
      <c r="AM111" s="114"/>
      <c r="AV111" s="12"/>
      <c r="AY111" s="12"/>
    </row>
    <row r="112" spans="1:51" s="113" customFormat="1" x14ac:dyDescent="0.25">
      <c r="A112" s="114"/>
      <c r="B112" s="12"/>
      <c r="Y112" s="114"/>
      <c r="AF112" s="114"/>
      <c r="AM112" s="114"/>
      <c r="AV112" s="12"/>
      <c r="AY112" s="12"/>
    </row>
    <row r="113" spans="1:51" s="113" customFormat="1" x14ac:dyDescent="0.25">
      <c r="A113" s="114"/>
      <c r="B113" s="12"/>
      <c r="Y113" s="114"/>
      <c r="AF113" s="114"/>
      <c r="AM113" s="114"/>
      <c r="AV113" s="12"/>
      <c r="AY113" s="12"/>
    </row>
    <row r="114" spans="1:51" s="113" customFormat="1" x14ac:dyDescent="0.25">
      <c r="A114" s="114"/>
      <c r="B114" s="12"/>
      <c r="Y114" s="114"/>
      <c r="AF114" s="114"/>
      <c r="AM114" s="114"/>
      <c r="AV114" s="12"/>
      <c r="AY114" s="12"/>
    </row>
    <row r="115" spans="1:51" s="113" customFormat="1" x14ac:dyDescent="0.25">
      <c r="A115" s="114"/>
      <c r="B115" s="12"/>
      <c r="Y115" s="114"/>
      <c r="AF115" s="114"/>
      <c r="AM115" s="114"/>
      <c r="AV115" s="12"/>
      <c r="AY115" s="12"/>
    </row>
    <row r="116" spans="1:51" s="113" customFormat="1" x14ac:dyDescent="0.25">
      <c r="A116" s="114"/>
      <c r="B116" s="12"/>
      <c r="Y116" s="114"/>
      <c r="AF116" s="114"/>
      <c r="AM116" s="114"/>
      <c r="AV116" s="12"/>
      <c r="AY116" s="12"/>
    </row>
    <row r="117" spans="1:51" s="113" customFormat="1" x14ac:dyDescent="0.25">
      <c r="A117" s="114"/>
      <c r="B117" s="12"/>
      <c r="Y117" s="114"/>
      <c r="AF117" s="114"/>
      <c r="AM117" s="114"/>
      <c r="AV117" s="12"/>
      <c r="AY117" s="12"/>
    </row>
    <row r="118" spans="1:51" s="113" customFormat="1" x14ac:dyDescent="0.25">
      <c r="A118" s="114"/>
      <c r="B118" s="12"/>
      <c r="Y118" s="114"/>
      <c r="AF118" s="114"/>
      <c r="AM118" s="114"/>
      <c r="AV118" s="12"/>
      <c r="AY118" s="12"/>
    </row>
    <row r="119" spans="1:51" s="113" customFormat="1" x14ac:dyDescent="0.25">
      <c r="A119" s="114"/>
      <c r="B119" s="12"/>
      <c r="Y119" s="114"/>
      <c r="AF119" s="114"/>
      <c r="AM119" s="114"/>
      <c r="AV119" s="12"/>
      <c r="AY119" s="12"/>
    </row>
    <row r="120" spans="1:51" s="113" customFormat="1" x14ac:dyDescent="0.25">
      <c r="A120" s="114"/>
      <c r="B120" s="12"/>
      <c r="Y120" s="114"/>
      <c r="AF120" s="114"/>
      <c r="AM120" s="114"/>
      <c r="AV120" s="12"/>
      <c r="AY120" s="12"/>
    </row>
    <row r="121" spans="1:51" s="113" customFormat="1" x14ac:dyDescent="0.25">
      <c r="A121" s="114"/>
      <c r="B121" s="12"/>
      <c r="Y121" s="114"/>
      <c r="AF121" s="114"/>
      <c r="AM121" s="114"/>
      <c r="AV121" s="12"/>
      <c r="AY121" s="12"/>
    </row>
    <row r="122" spans="1:51" s="113" customFormat="1" x14ac:dyDescent="0.25">
      <c r="A122" s="114"/>
      <c r="B122" s="12"/>
      <c r="Y122" s="114"/>
      <c r="AF122" s="114"/>
      <c r="AM122" s="114"/>
      <c r="AV122" s="12"/>
      <c r="AY122" s="12"/>
    </row>
    <row r="123" spans="1:51" s="113" customFormat="1" x14ac:dyDescent="0.25">
      <c r="A123" s="114"/>
      <c r="B123" s="12"/>
      <c r="Y123" s="114"/>
      <c r="AF123" s="114"/>
      <c r="AM123" s="114"/>
      <c r="AV123" s="12"/>
      <c r="AY123" s="12"/>
    </row>
    <row r="124" spans="1:51" s="113" customFormat="1" x14ac:dyDescent="0.25">
      <c r="A124" s="114"/>
      <c r="B124" s="12"/>
      <c r="Y124" s="114"/>
      <c r="AF124" s="114"/>
      <c r="AM124" s="114"/>
      <c r="AV124" s="12"/>
      <c r="AY124" s="12"/>
    </row>
    <row r="125" spans="1:51" s="113" customFormat="1" x14ac:dyDescent="0.25">
      <c r="A125" s="114"/>
      <c r="B125" s="12"/>
      <c r="Y125" s="114"/>
      <c r="AF125" s="114"/>
      <c r="AM125" s="114"/>
      <c r="AV125" s="12"/>
      <c r="AY125" s="12"/>
    </row>
    <row r="126" spans="1:51" s="113" customFormat="1" x14ac:dyDescent="0.25">
      <c r="A126" s="114"/>
      <c r="B126" s="12"/>
      <c r="Y126" s="114"/>
      <c r="AF126" s="114"/>
      <c r="AM126" s="114"/>
      <c r="AV126" s="12"/>
      <c r="AY126" s="12"/>
    </row>
    <row r="127" spans="1:51" s="113" customFormat="1" x14ac:dyDescent="0.25">
      <c r="A127" s="114"/>
      <c r="B127" s="12"/>
      <c r="Y127" s="114"/>
      <c r="AF127" s="114"/>
      <c r="AM127" s="114"/>
      <c r="AV127" s="12"/>
      <c r="AY127" s="12"/>
    </row>
    <row r="128" spans="1:51" s="113" customFormat="1" x14ac:dyDescent="0.25">
      <c r="A128" s="114"/>
      <c r="B128" s="12"/>
      <c r="Y128" s="114"/>
      <c r="AF128" s="114"/>
      <c r="AM128" s="114"/>
      <c r="AV128" s="12"/>
      <c r="AY128" s="12"/>
    </row>
    <row r="129" spans="1:51" s="113" customFormat="1" x14ac:dyDescent="0.25">
      <c r="A129" s="114"/>
      <c r="B129" s="12"/>
      <c r="Y129" s="114"/>
      <c r="AF129" s="114"/>
      <c r="AM129" s="114"/>
      <c r="AV129" s="12"/>
      <c r="AY129" s="12"/>
    </row>
    <row r="130" spans="1:51" s="113" customFormat="1" x14ac:dyDescent="0.25">
      <c r="A130" s="114"/>
      <c r="B130" s="12"/>
      <c r="Y130" s="114"/>
      <c r="AF130" s="114"/>
      <c r="AM130" s="114"/>
      <c r="AV130" s="12"/>
      <c r="AY130" s="12"/>
    </row>
    <row r="131" spans="1:51" s="113" customFormat="1" x14ac:dyDescent="0.25">
      <c r="A131" s="114"/>
      <c r="B131" s="12"/>
      <c r="Y131" s="114"/>
      <c r="AF131" s="114"/>
      <c r="AM131" s="114"/>
      <c r="AV131" s="12"/>
      <c r="AY131" s="12"/>
    </row>
    <row r="132" spans="1:51" s="113" customFormat="1" x14ac:dyDescent="0.25">
      <c r="A132" s="114"/>
      <c r="B132" s="12"/>
      <c r="Y132" s="114"/>
      <c r="AF132" s="114"/>
      <c r="AM132" s="114"/>
      <c r="AV132" s="12"/>
      <c r="AY132" s="12"/>
    </row>
    <row r="133" spans="1:51" s="113" customFormat="1" x14ac:dyDescent="0.25">
      <c r="A133" s="114"/>
      <c r="B133" s="12"/>
      <c r="Y133" s="114"/>
      <c r="AF133" s="114"/>
      <c r="AM133" s="114"/>
      <c r="AV133" s="12"/>
      <c r="AY133" s="12"/>
    </row>
    <row r="134" spans="1:51" s="113" customFormat="1" x14ac:dyDescent="0.25">
      <c r="A134" s="114"/>
      <c r="B134" s="12"/>
      <c r="Y134" s="114"/>
      <c r="AF134" s="114"/>
      <c r="AM134" s="114"/>
      <c r="AV134" s="12"/>
      <c r="AY134" s="12"/>
    </row>
    <row r="135" spans="1:51" s="113" customFormat="1" x14ac:dyDescent="0.25">
      <c r="A135" s="114"/>
      <c r="B135" s="12"/>
      <c r="Y135" s="114"/>
      <c r="AF135" s="114"/>
      <c r="AM135" s="114"/>
      <c r="AV135" s="12"/>
      <c r="AY135" s="12"/>
    </row>
    <row r="136" spans="1:51" s="113" customFormat="1" x14ac:dyDescent="0.25">
      <c r="A136" s="114"/>
      <c r="B136" s="12"/>
      <c r="Y136" s="114"/>
      <c r="AF136" s="114"/>
      <c r="AM136" s="114"/>
      <c r="AV136" s="12"/>
      <c r="AY136" s="12"/>
    </row>
    <row r="137" spans="1:51" s="113" customFormat="1" x14ac:dyDescent="0.25">
      <c r="A137" s="114"/>
      <c r="B137" s="12"/>
      <c r="Y137" s="114"/>
      <c r="AF137" s="114"/>
      <c r="AM137" s="114"/>
      <c r="AV137" s="12"/>
      <c r="AY137" s="12"/>
    </row>
    <row r="138" spans="1:51" s="113" customFormat="1" x14ac:dyDescent="0.25">
      <c r="A138" s="114"/>
      <c r="B138" s="12"/>
      <c r="Y138" s="114"/>
      <c r="AF138" s="114"/>
      <c r="AM138" s="114"/>
      <c r="AV138" s="12"/>
      <c r="AY138" s="12"/>
    </row>
    <row r="139" spans="1:51" s="113" customFormat="1" x14ac:dyDescent="0.25">
      <c r="A139" s="114"/>
      <c r="B139" s="12"/>
      <c r="Y139" s="114"/>
      <c r="AF139" s="114"/>
      <c r="AM139" s="114"/>
      <c r="AV139" s="12"/>
      <c r="AY139" s="12"/>
    </row>
    <row r="140" spans="1:51" s="113" customFormat="1" x14ac:dyDescent="0.25">
      <c r="A140" s="114"/>
      <c r="B140" s="12"/>
      <c r="Y140" s="114"/>
      <c r="AF140" s="114"/>
      <c r="AM140" s="114"/>
      <c r="AV140" s="12"/>
      <c r="AY140" s="12"/>
    </row>
    <row r="141" spans="1:51" s="113" customFormat="1" x14ac:dyDescent="0.25">
      <c r="A141" s="114"/>
      <c r="B141" s="12"/>
      <c r="Y141" s="114"/>
      <c r="AF141" s="114"/>
      <c r="AM141" s="114"/>
      <c r="AV141" s="12"/>
      <c r="AY141" s="12"/>
    </row>
    <row r="142" spans="1:51" s="113" customFormat="1" x14ac:dyDescent="0.25">
      <c r="A142" s="114"/>
      <c r="B142" s="12"/>
      <c r="Y142" s="114"/>
      <c r="AF142" s="114"/>
      <c r="AM142" s="114"/>
      <c r="AV142" s="12"/>
      <c r="AY142" s="12"/>
    </row>
    <row r="143" spans="1:51" s="113" customFormat="1" x14ac:dyDescent="0.25">
      <c r="A143" s="114"/>
      <c r="B143" s="12"/>
      <c r="Y143" s="114"/>
      <c r="AF143" s="114"/>
      <c r="AM143" s="114"/>
      <c r="AV143" s="12"/>
      <c r="AY143" s="12"/>
    </row>
    <row r="144" spans="1:51" s="113" customFormat="1" x14ac:dyDescent="0.25">
      <c r="A144" s="114"/>
      <c r="B144" s="12"/>
      <c r="Y144" s="114"/>
      <c r="AF144" s="114"/>
      <c r="AM144" s="114"/>
      <c r="AV144" s="12"/>
      <c r="AY144" s="12"/>
    </row>
    <row r="145" spans="1:51" s="113" customFormat="1" x14ac:dyDescent="0.25">
      <c r="A145" s="114"/>
      <c r="B145" s="12"/>
      <c r="Y145" s="114"/>
      <c r="AF145" s="114"/>
      <c r="AM145" s="114"/>
      <c r="AV145" s="12"/>
      <c r="AY145" s="12"/>
    </row>
    <row r="146" spans="1:51" s="113" customFormat="1" x14ac:dyDescent="0.25">
      <c r="A146" s="114"/>
      <c r="B146" s="12"/>
      <c r="Y146" s="114"/>
      <c r="AF146" s="114"/>
      <c r="AM146" s="114"/>
      <c r="AV146" s="12"/>
      <c r="AY146" s="12"/>
    </row>
    <row r="147" spans="1:51" s="113" customFormat="1" x14ac:dyDescent="0.25">
      <c r="A147" s="114"/>
      <c r="B147" s="12"/>
      <c r="Y147" s="114"/>
      <c r="AF147" s="114"/>
      <c r="AM147" s="114"/>
      <c r="AV147" s="12"/>
      <c r="AY147" s="12"/>
    </row>
    <row r="148" spans="1:51" s="113" customFormat="1" x14ac:dyDescent="0.25">
      <c r="A148" s="114"/>
      <c r="B148" s="12"/>
      <c r="Y148" s="114"/>
      <c r="AF148" s="114"/>
      <c r="AM148" s="114"/>
      <c r="AV148" s="12"/>
      <c r="AY148" s="12"/>
    </row>
    <row r="149" spans="1:51" s="113" customFormat="1" x14ac:dyDescent="0.25">
      <c r="A149" s="114"/>
      <c r="B149" s="12"/>
      <c r="Y149" s="114"/>
      <c r="AF149" s="114"/>
      <c r="AM149" s="114"/>
      <c r="AV149" s="12"/>
      <c r="AY149" s="12"/>
    </row>
    <row r="150" spans="1:51" s="113" customFormat="1" x14ac:dyDescent="0.25">
      <c r="A150" s="114"/>
      <c r="B150" s="12"/>
      <c r="Y150" s="114"/>
      <c r="AF150" s="114"/>
      <c r="AM150" s="114"/>
      <c r="AV150" s="12"/>
      <c r="AY150" s="12"/>
    </row>
    <row r="151" spans="1:51" s="113" customFormat="1" x14ac:dyDescent="0.25">
      <c r="A151" s="114"/>
      <c r="B151" s="12"/>
      <c r="Y151" s="114"/>
      <c r="AF151" s="114"/>
      <c r="AM151" s="114"/>
      <c r="AV151" s="12"/>
      <c r="AY151" s="12"/>
    </row>
    <row r="152" spans="1:51" s="113" customFormat="1" x14ac:dyDescent="0.25">
      <c r="A152" s="114"/>
      <c r="B152" s="12"/>
      <c r="Y152" s="114"/>
      <c r="AF152" s="114"/>
      <c r="AM152" s="114"/>
      <c r="AV152" s="12"/>
      <c r="AY152" s="12"/>
    </row>
    <row r="153" spans="1:51" s="113" customFormat="1" x14ac:dyDescent="0.25">
      <c r="A153" s="114"/>
      <c r="B153" s="12"/>
      <c r="Y153" s="114"/>
      <c r="AF153" s="114"/>
      <c r="AM153" s="114"/>
      <c r="AV153" s="12"/>
      <c r="AY153" s="12"/>
    </row>
    <row r="154" spans="1:51" s="113" customFormat="1" x14ac:dyDescent="0.25">
      <c r="A154" s="114"/>
      <c r="B154" s="12"/>
      <c r="Y154" s="114"/>
      <c r="AF154" s="114"/>
      <c r="AM154" s="114"/>
      <c r="AV154" s="12"/>
      <c r="AY154" s="12"/>
    </row>
    <row r="155" spans="1:51" s="113" customFormat="1" x14ac:dyDescent="0.25">
      <c r="A155" s="114"/>
      <c r="B155" s="12"/>
      <c r="Y155" s="114"/>
      <c r="AF155" s="114"/>
      <c r="AM155" s="114"/>
      <c r="AV155" s="12"/>
      <c r="AY155" s="12"/>
    </row>
    <row r="156" spans="1:51" s="113" customFormat="1" x14ac:dyDescent="0.25">
      <c r="A156" s="114"/>
      <c r="B156" s="12"/>
      <c r="Y156" s="114"/>
      <c r="AF156" s="114"/>
      <c r="AM156" s="114"/>
      <c r="AV156" s="12"/>
      <c r="AY156" s="12"/>
    </row>
    <row r="157" spans="1:51" s="113" customFormat="1" x14ac:dyDescent="0.25">
      <c r="A157" s="114"/>
      <c r="B157" s="12"/>
      <c r="Y157" s="114"/>
      <c r="AF157" s="114"/>
      <c r="AM157" s="114"/>
      <c r="AV157" s="12"/>
      <c r="AY157" s="12"/>
    </row>
    <row r="158" spans="1:51" s="113" customFormat="1" x14ac:dyDescent="0.25">
      <c r="A158" s="114"/>
      <c r="B158" s="12"/>
      <c r="Y158" s="114"/>
      <c r="AF158" s="114"/>
      <c r="AM158" s="114"/>
      <c r="AV158" s="12"/>
      <c r="AY158" s="12"/>
    </row>
    <row r="159" spans="1:51" s="113" customFormat="1" x14ac:dyDescent="0.25">
      <c r="A159" s="114"/>
      <c r="B159" s="12"/>
      <c r="Y159" s="114"/>
      <c r="AF159" s="114"/>
      <c r="AM159" s="114"/>
      <c r="AV159" s="12"/>
      <c r="AY159" s="12"/>
    </row>
    <row r="160" spans="1:51" s="113" customFormat="1" x14ac:dyDescent="0.25">
      <c r="A160" s="114"/>
      <c r="B160" s="12"/>
      <c r="Y160" s="114"/>
      <c r="AF160" s="114"/>
      <c r="AM160" s="114"/>
      <c r="AV160" s="12"/>
      <c r="AY160" s="12"/>
    </row>
    <row r="161" spans="1:51" s="113" customFormat="1" x14ac:dyDescent="0.25">
      <c r="A161" s="114"/>
      <c r="B161" s="12"/>
      <c r="Y161" s="114"/>
      <c r="AF161" s="114"/>
      <c r="AM161" s="114"/>
      <c r="AV161" s="12"/>
      <c r="AY161" s="12"/>
    </row>
    <row r="162" spans="1:51" s="113" customFormat="1" x14ac:dyDescent="0.25">
      <c r="A162" s="114"/>
      <c r="B162" s="12"/>
      <c r="Y162" s="114"/>
      <c r="AF162" s="114"/>
      <c r="AM162" s="114"/>
      <c r="AV162" s="12"/>
      <c r="AY162" s="12"/>
    </row>
    <row r="163" spans="1:51" s="113" customFormat="1" x14ac:dyDescent="0.25">
      <c r="A163" s="114"/>
      <c r="B163" s="12"/>
      <c r="Y163" s="114"/>
      <c r="AF163" s="114"/>
      <c r="AM163" s="114"/>
      <c r="AV163" s="12"/>
      <c r="AY163" s="12"/>
    </row>
    <row r="164" spans="1:51" s="113" customFormat="1" x14ac:dyDescent="0.25">
      <c r="A164" s="114"/>
      <c r="B164" s="12"/>
      <c r="Y164" s="114"/>
      <c r="AF164" s="114"/>
      <c r="AM164" s="114"/>
      <c r="AV164" s="12"/>
      <c r="AY164" s="12"/>
    </row>
    <row r="165" spans="1:51" s="113" customFormat="1" x14ac:dyDescent="0.25">
      <c r="A165" s="114"/>
      <c r="B165" s="12"/>
      <c r="Y165" s="114"/>
      <c r="AF165" s="114"/>
      <c r="AM165" s="114"/>
      <c r="AV165" s="12"/>
      <c r="AY165" s="12"/>
    </row>
    <row r="166" spans="1:51" s="113" customFormat="1" x14ac:dyDescent="0.25">
      <c r="A166" s="114"/>
      <c r="B166" s="12"/>
      <c r="Y166" s="114"/>
      <c r="AF166" s="114"/>
      <c r="AM166" s="114"/>
      <c r="AV166" s="12"/>
      <c r="AY166" s="12"/>
    </row>
    <row r="167" spans="1:51" s="113" customFormat="1" x14ac:dyDescent="0.25">
      <c r="A167" s="114"/>
      <c r="B167" s="12"/>
      <c r="Y167" s="114"/>
      <c r="AF167" s="114"/>
      <c r="AM167" s="114"/>
      <c r="AV167" s="12"/>
      <c r="AY167" s="12"/>
    </row>
    <row r="168" spans="1:51" s="113" customFormat="1" x14ac:dyDescent="0.25">
      <c r="A168" s="114"/>
      <c r="B168" s="12"/>
      <c r="Y168" s="114"/>
      <c r="AF168" s="114"/>
      <c r="AM168" s="114"/>
      <c r="AV168" s="12"/>
      <c r="AY168" s="12"/>
    </row>
    <row r="169" spans="1:51" s="113" customFormat="1" x14ac:dyDescent="0.25">
      <c r="A169" s="114"/>
      <c r="B169" s="12"/>
      <c r="Y169" s="114"/>
      <c r="AF169" s="114"/>
      <c r="AM169" s="114"/>
      <c r="AV169" s="12"/>
      <c r="AY169" s="12"/>
    </row>
    <row r="170" spans="1:51" s="113" customFormat="1" x14ac:dyDescent="0.25">
      <c r="A170" s="114"/>
      <c r="B170" s="12"/>
      <c r="Y170" s="114"/>
      <c r="AF170" s="114"/>
      <c r="AM170" s="114"/>
      <c r="AV170" s="12"/>
      <c r="AY170" s="12"/>
    </row>
    <row r="171" spans="1:51" s="113" customFormat="1" x14ac:dyDescent="0.25">
      <c r="A171" s="114"/>
      <c r="B171" s="12"/>
      <c r="Y171" s="114"/>
      <c r="AF171" s="114"/>
      <c r="AM171" s="114"/>
      <c r="AV171" s="12"/>
      <c r="AY171" s="12"/>
    </row>
    <row r="172" spans="1:51" s="113" customFormat="1" x14ac:dyDescent="0.25">
      <c r="A172" s="114"/>
      <c r="B172" s="12"/>
      <c r="Y172" s="114"/>
      <c r="AF172" s="114"/>
      <c r="AM172" s="114"/>
      <c r="AV172" s="12"/>
      <c r="AY172" s="12"/>
    </row>
    <row r="173" spans="1:51" s="113" customFormat="1" x14ac:dyDescent="0.25">
      <c r="A173" s="114"/>
      <c r="B173" s="12"/>
      <c r="Y173" s="114"/>
      <c r="AF173" s="114"/>
      <c r="AM173" s="114"/>
      <c r="AV173" s="12"/>
      <c r="AY173" s="12"/>
    </row>
    <row r="174" spans="1:51" s="113" customFormat="1" x14ac:dyDescent="0.25">
      <c r="A174" s="114"/>
      <c r="B174" s="12"/>
      <c r="Y174" s="114"/>
      <c r="AF174" s="114"/>
      <c r="AM174" s="114"/>
      <c r="AV174" s="12"/>
      <c r="AY174" s="12"/>
    </row>
    <row r="175" spans="1:51" s="113" customFormat="1" x14ac:dyDescent="0.25">
      <c r="A175" s="114"/>
      <c r="B175" s="12"/>
      <c r="Y175" s="114"/>
      <c r="AF175" s="114"/>
      <c r="AM175" s="114"/>
      <c r="AV175" s="12"/>
      <c r="AY175" s="12"/>
    </row>
    <row r="176" spans="1:51" s="113" customFormat="1" x14ac:dyDescent="0.25">
      <c r="A176" s="114"/>
      <c r="B176" s="12"/>
      <c r="Y176" s="114"/>
      <c r="AF176" s="114"/>
      <c r="AM176" s="114"/>
      <c r="AV176" s="12"/>
      <c r="AY176" s="12"/>
    </row>
    <row r="177" spans="1:51" s="113" customFormat="1" x14ac:dyDescent="0.25">
      <c r="A177" s="114"/>
      <c r="B177" s="12"/>
      <c r="Y177" s="114"/>
      <c r="AF177" s="114"/>
      <c r="AM177" s="114"/>
      <c r="AV177" s="12"/>
      <c r="AY177" s="12"/>
    </row>
    <row r="178" spans="1:51" s="113" customFormat="1" x14ac:dyDescent="0.25">
      <c r="A178" s="114"/>
      <c r="B178" s="12"/>
      <c r="Y178" s="114"/>
      <c r="AF178" s="114"/>
      <c r="AM178" s="114"/>
      <c r="AV178" s="12"/>
      <c r="AY178" s="12"/>
    </row>
    <row r="179" spans="1:51" s="113" customFormat="1" x14ac:dyDescent="0.25">
      <c r="A179" s="114"/>
      <c r="B179" s="12"/>
      <c r="Y179" s="114"/>
      <c r="AF179" s="114"/>
      <c r="AM179" s="114"/>
      <c r="AV179" s="12"/>
      <c r="AY179" s="12"/>
    </row>
    <row r="180" spans="1:51" s="113" customFormat="1" x14ac:dyDescent="0.25">
      <c r="A180" s="114"/>
      <c r="B180" s="12"/>
      <c r="Y180" s="114"/>
      <c r="AF180" s="114"/>
      <c r="AM180" s="114"/>
      <c r="AV180" s="12"/>
      <c r="AY180" s="12"/>
    </row>
    <row r="181" spans="1:51" s="113" customFormat="1" x14ac:dyDescent="0.25">
      <c r="A181" s="114"/>
      <c r="B181" s="12"/>
      <c r="Y181" s="114"/>
      <c r="AF181" s="114"/>
      <c r="AM181" s="114"/>
      <c r="AV181" s="12"/>
      <c r="AY181" s="12"/>
    </row>
    <row r="182" spans="1:51" s="113" customFormat="1" x14ac:dyDescent="0.25">
      <c r="A182" s="114"/>
      <c r="B182" s="12"/>
      <c r="Y182" s="114"/>
      <c r="AF182" s="114"/>
      <c r="AM182" s="114"/>
      <c r="AV182" s="12"/>
      <c r="AY182" s="12"/>
    </row>
    <row r="183" spans="1:51" s="113" customFormat="1" x14ac:dyDescent="0.25">
      <c r="A183" s="114"/>
      <c r="B183" s="12"/>
      <c r="Y183" s="114"/>
      <c r="AF183" s="114"/>
      <c r="AM183" s="114"/>
      <c r="AV183" s="12"/>
      <c r="AY183" s="12"/>
    </row>
    <row r="184" spans="1:51" s="113" customFormat="1" x14ac:dyDescent="0.25">
      <c r="A184" s="114"/>
      <c r="B184" s="12"/>
      <c r="Y184" s="114"/>
      <c r="AF184" s="114"/>
      <c r="AM184" s="114"/>
      <c r="AV184" s="12"/>
      <c r="AY184" s="12"/>
    </row>
    <row r="185" spans="1:51" s="113" customFormat="1" x14ac:dyDescent="0.25">
      <c r="A185" s="114"/>
      <c r="B185" s="12"/>
      <c r="Y185" s="114"/>
      <c r="AF185" s="114"/>
      <c r="AM185" s="114"/>
      <c r="AV185" s="12"/>
      <c r="AY185" s="12"/>
    </row>
    <row r="186" spans="1:51" s="113" customFormat="1" x14ac:dyDescent="0.25">
      <c r="A186" s="114"/>
      <c r="B186" s="12"/>
      <c r="Y186" s="114"/>
      <c r="AF186" s="114"/>
      <c r="AM186" s="114"/>
      <c r="AV186" s="12"/>
      <c r="AY186" s="12"/>
    </row>
    <row r="187" spans="1:51" s="113" customFormat="1" x14ac:dyDescent="0.25">
      <c r="A187" s="114"/>
      <c r="B187" s="12"/>
      <c r="Y187" s="114"/>
      <c r="AF187" s="114"/>
      <c r="AM187" s="114"/>
      <c r="AV187" s="12"/>
      <c r="AY187" s="12"/>
    </row>
    <row r="188" spans="1:51" s="113" customFormat="1" x14ac:dyDescent="0.25">
      <c r="A188" s="114"/>
      <c r="B188" s="12"/>
      <c r="Y188" s="114"/>
      <c r="AF188" s="114"/>
      <c r="AM188" s="114"/>
      <c r="AV188" s="12"/>
      <c r="AY188" s="12"/>
    </row>
    <row r="189" spans="1:51" s="113" customFormat="1" x14ac:dyDescent="0.25">
      <c r="A189" s="114"/>
      <c r="B189" s="12"/>
      <c r="Y189" s="114"/>
      <c r="AF189" s="114"/>
      <c r="AM189" s="114"/>
      <c r="AV189" s="12"/>
      <c r="AY189" s="12"/>
    </row>
    <row r="190" spans="1:51" s="113" customFormat="1" x14ac:dyDescent="0.25">
      <c r="A190" s="114"/>
      <c r="B190" s="12"/>
      <c r="Y190" s="114"/>
      <c r="AF190" s="114"/>
      <c r="AM190" s="114"/>
      <c r="AV190" s="12"/>
      <c r="AY190" s="12"/>
    </row>
    <row r="191" spans="1:51" s="113" customFormat="1" x14ac:dyDescent="0.25">
      <c r="A191" s="114"/>
      <c r="B191" s="12"/>
      <c r="Y191" s="114"/>
      <c r="AF191" s="114"/>
      <c r="AM191" s="114"/>
      <c r="AV191" s="12"/>
      <c r="AY191" s="12"/>
    </row>
    <row r="192" spans="1:51" s="113" customFormat="1" x14ac:dyDescent="0.25">
      <c r="A192" s="114"/>
      <c r="B192" s="12"/>
      <c r="Y192" s="114"/>
      <c r="AF192" s="114"/>
      <c r="AM192" s="114"/>
      <c r="AV192" s="12"/>
      <c r="AY192" s="12"/>
    </row>
    <row r="193" spans="1:51" s="113" customFormat="1" x14ac:dyDescent="0.25">
      <c r="A193" s="114"/>
      <c r="B193" s="12"/>
      <c r="Y193" s="114"/>
      <c r="AF193" s="114"/>
      <c r="AM193" s="114"/>
      <c r="AV193" s="12"/>
      <c r="AY193" s="12"/>
    </row>
    <row r="194" spans="1:51" s="113" customFormat="1" x14ac:dyDescent="0.25">
      <c r="A194" s="114"/>
      <c r="B194" s="12"/>
      <c r="Y194" s="114"/>
      <c r="AF194" s="114"/>
      <c r="AM194" s="114"/>
      <c r="AV194" s="12"/>
      <c r="AY194" s="12"/>
    </row>
    <row r="195" spans="1:51" s="113" customFormat="1" x14ac:dyDescent="0.25">
      <c r="A195" s="114"/>
      <c r="B195" s="12"/>
      <c r="Y195" s="114"/>
      <c r="AF195" s="114"/>
      <c r="AM195" s="114"/>
      <c r="AV195" s="12"/>
      <c r="AY195" s="12"/>
    </row>
    <row r="196" spans="1:51" s="113" customFormat="1" x14ac:dyDescent="0.25">
      <c r="A196" s="114"/>
      <c r="B196" s="12"/>
      <c r="Y196" s="114"/>
      <c r="AF196" s="114"/>
      <c r="AM196" s="114"/>
      <c r="AV196" s="12"/>
      <c r="AY196" s="12"/>
    </row>
    <row r="197" spans="1:51" s="113" customFormat="1" x14ac:dyDescent="0.25">
      <c r="A197" s="114"/>
      <c r="B197" s="12"/>
      <c r="Y197" s="114"/>
      <c r="AF197" s="114"/>
      <c r="AM197" s="114"/>
      <c r="AV197" s="12"/>
      <c r="AY197" s="12"/>
    </row>
    <row r="198" spans="1:51" s="113" customFormat="1" x14ac:dyDescent="0.25">
      <c r="A198" s="114"/>
      <c r="B198" s="12"/>
      <c r="Y198" s="114"/>
      <c r="AF198" s="114"/>
      <c r="AM198" s="114"/>
      <c r="AV198" s="12"/>
      <c r="AY198" s="12"/>
    </row>
    <row r="199" spans="1:51" s="113" customFormat="1" x14ac:dyDescent="0.25">
      <c r="A199" s="114"/>
      <c r="B199" s="12"/>
      <c r="Y199" s="114"/>
      <c r="AF199" s="114"/>
      <c r="AM199" s="114"/>
      <c r="AV199" s="12"/>
      <c r="AY199" s="12"/>
    </row>
    <row r="200" spans="1:51" s="113" customFormat="1" x14ac:dyDescent="0.25">
      <c r="A200" s="114"/>
      <c r="B200" s="12"/>
      <c r="Y200" s="114"/>
      <c r="AF200" s="114"/>
      <c r="AM200" s="114"/>
      <c r="AV200" s="12"/>
      <c r="AY200" s="12"/>
    </row>
    <row r="201" spans="1:51" s="113" customFormat="1" x14ac:dyDescent="0.25">
      <c r="A201" s="114"/>
      <c r="B201" s="12"/>
      <c r="Y201" s="114"/>
      <c r="AF201" s="114"/>
      <c r="AM201" s="114"/>
      <c r="AV201" s="12"/>
      <c r="AY201" s="12"/>
    </row>
    <row r="202" spans="1:51" s="113" customFormat="1" x14ac:dyDescent="0.25">
      <c r="A202" s="114"/>
      <c r="B202" s="12"/>
      <c r="Y202" s="114"/>
      <c r="AF202" s="114"/>
      <c r="AM202" s="114"/>
      <c r="AV202" s="12"/>
      <c r="AY202" s="12"/>
    </row>
    <row r="203" spans="1:51" s="113" customFormat="1" x14ac:dyDescent="0.25">
      <c r="A203" s="114"/>
      <c r="B203" s="12"/>
      <c r="Y203" s="114"/>
      <c r="AF203" s="114"/>
      <c r="AM203" s="114"/>
      <c r="AV203" s="12"/>
      <c r="AY203" s="12"/>
    </row>
    <row r="204" spans="1:51" s="113" customFormat="1" x14ac:dyDescent="0.25">
      <c r="A204" s="114"/>
      <c r="B204" s="12"/>
      <c r="Y204" s="114"/>
      <c r="AF204" s="114"/>
      <c r="AM204" s="114"/>
      <c r="AV204" s="12"/>
      <c r="AY204" s="12"/>
    </row>
    <row r="205" spans="1:51" s="113" customFormat="1" x14ac:dyDescent="0.25">
      <c r="A205" s="114"/>
      <c r="B205" s="12"/>
      <c r="Y205" s="114"/>
      <c r="AF205" s="114"/>
      <c r="AM205" s="114"/>
      <c r="AV205" s="12"/>
      <c r="AY205" s="12"/>
    </row>
    <row r="206" spans="1:51" s="113" customFormat="1" x14ac:dyDescent="0.25">
      <c r="A206" s="114"/>
      <c r="B206" s="12"/>
      <c r="Y206" s="114"/>
      <c r="AF206" s="114"/>
      <c r="AM206" s="114"/>
      <c r="AV206" s="12"/>
      <c r="AY206" s="12"/>
    </row>
    <row r="207" spans="1:51" s="113" customFormat="1" x14ac:dyDescent="0.25">
      <c r="A207" s="114"/>
      <c r="B207" s="12"/>
      <c r="Y207" s="114"/>
      <c r="AF207" s="114"/>
      <c r="AM207" s="114"/>
      <c r="AV207" s="12"/>
      <c r="AY207" s="12"/>
    </row>
    <row r="208" spans="1:51" s="113" customFormat="1" x14ac:dyDescent="0.25">
      <c r="A208" s="114"/>
      <c r="B208" s="12"/>
      <c r="Y208" s="114"/>
      <c r="AF208" s="114"/>
      <c r="AM208" s="114"/>
      <c r="AV208" s="12"/>
      <c r="AY208" s="12"/>
    </row>
    <row r="209" spans="1:51" s="113" customFormat="1" x14ac:dyDescent="0.25">
      <c r="A209" s="114"/>
      <c r="B209" s="12"/>
      <c r="Y209" s="114"/>
      <c r="AF209" s="114"/>
      <c r="AM209" s="114"/>
      <c r="AV209" s="12"/>
      <c r="AY209" s="12"/>
    </row>
    <row r="210" spans="1:51" s="113" customFormat="1" x14ac:dyDescent="0.25">
      <c r="A210" s="114"/>
      <c r="B210" s="12"/>
      <c r="Y210" s="114"/>
      <c r="AF210" s="114"/>
      <c r="AM210" s="114"/>
      <c r="AV210" s="12"/>
      <c r="AY210" s="12"/>
    </row>
    <row r="211" spans="1:51" s="113" customFormat="1" x14ac:dyDescent="0.25">
      <c r="A211" s="114"/>
      <c r="B211" s="12"/>
      <c r="Y211" s="114"/>
      <c r="AF211" s="114"/>
      <c r="AM211" s="114"/>
      <c r="AV211" s="12"/>
      <c r="AY211" s="12"/>
    </row>
    <row r="212" spans="1:51" s="113" customFormat="1" x14ac:dyDescent="0.25">
      <c r="A212" s="114"/>
      <c r="B212" s="12"/>
      <c r="Y212" s="114"/>
      <c r="AF212" s="114"/>
      <c r="AM212" s="114"/>
      <c r="AV212" s="12"/>
      <c r="AY212" s="12"/>
    </row>
    <row r="213" spans="1:51" s="113" customFormat="1" x14ac:dyDescent="0.25">
      <c r="A213" s="114"/>
      <c r="B213" s="12"/>
      <c r="Y213" s="114"/>
      <c r="AF213" s="114"/>
      <c r="AM213" s="114"/>
      <c r="AV213" s="12"/>
      <c r="AY213" s="12"/>
    </row>
    <row r="214" spans="1:51" s="113" customFormat="1" x14ac:dyDescent="0.25">
      <c r="A214" s="114"/>
      <c r="B214" s="12"/>
      <c r="Y214" s="114"/>
      <c r="AF214" s="114"/>
      <c r="AM214" s="114"/>
      <c r="AV214" s="12"/>
      <c r="AY214" s="12"/>
    </row>
    <row r="215" spans="1:51" s="113" customFormat="1" x14ac:dyDescent="0.25">
      <c r="A215" s="114"/>
      <c r="B215" s="12"/>
      <c r="Y215" s="114"/>
      <c r="AF215" s="114"/>
      <c r="AM215" s="114"/>
      <c r="AV215" s="12"/>
      <c r="AY215" s="12"/>
    </row>
    <row r="216" spans="1:51" s="113" customFormat="1" x14ac:dyDescent="0.25">
      <c r="A216" s="114"/>
      <c r="B216" s="12"/>
      <c r="Y216" s="114"/>
      <c r="AF216" s="114"/>
      <c r="AM216" s="114"/>
      <c r="AV216" s="12"/>
      <c r="AY216" s="12"/>
    </row>
    <row r="217" spans="1:51" s="113" customFormat="1" x14ac:dyDescent="0.25">
      <c r="A217" s="114"/>
      <c r="B217" s="12"/>
      <c r="Y217" s="114"/>
      <c r="AF217" s="114"/>
      <c r="AM217" s="114"/>
      <c r="AV217" s="12"/>
      <c r="AY217" s="12"/>
    </row>
    <row r="218" spans="1:51" s="113" customFormat="1" x14ac:dyDescent="0.25">
      <c r="A218" s="114"/>
      <c r="B218" s="12"/>
      <c r="Y218" s="114"/>
      <c r="AF218" s="114"/>
      <c r="AM218" s="114"/>
      <c r="AV218" s="12"/>
      <c r="AY218" s="12"/>
    </row>
    <row r="219" spans="1:51" s="113" customFormat="1" x14ac:dyDescent="0.25">
      <c r="A219" s="114"/>
      <c r="B219" s="12"/>
      <c r="Y219" s="114"/>
      <c r="AF219" s="114"/>
      <c r="AM219" s="114"/>
      <c r="AV219" s="12"/>
      <c r="AY219" s="12"/>
    </row>
    <row r="220" spans="1:51" s="113" customFormat="1" x14ac:dyDescent="0.25">
      <c r="A220" s="114"/>
      <c r="B220" s="12"/>
      <c r="Y220" s="114"/>
      <c r="AF220" s="114"/>
      <c r="AM220" s="114"/>
      <c r="AV220" s="12"/>
      <c r="AY220" s="12"/>
    </row>
    <row r="221" spans="1:51" s="113" customFormat="1" x14ac:dyDescent="0.25">
      <c r="A221" s="114"/>
      <c r="B221" s="12"/>
      <c r="Y221" s="114"/>
      <c r="AF221" s="114"/>
      <c r="AM221" s="114"/>
      <c r="AV221" s="12"/>
      <c r="AY221" s="12"/>
    </row>
    <row r="222" spans="1:51" s="113" customFormat="1" x14ac:dyDescent="0.25">
      <c r="A222" s="114"/>
      <c r="B222" s="12"/>
      <c r="Y222" s="114"/>
      <c r="AF222" s="114"/>
      <c r="AM222" s="114"/>
      <c r="AV222" s="12"/>
      <c r="AY222" s="12"/>
    </row>
    <row r="223" spans="1:51" s="113" customFormat="1" x14ac:dyDescent="0.25">
      <c r="A223" s="114"/>
      <c r="B223" s="12"/>
      <c r="Y223" s="114"/>
      <c r="AF223" s="114"/>
      <c r="AM223" s="114"/>
      <c r="AV223" s="12"/>
      <c r="AY223" s="12"/>
    </row>
    <row r="224" spans="1:51" s="113" customFormat="1" x14ac:dyDescent="0.25">
      <c r="A224" s="114"/>
      <c r="B224" s="12"/>
      <c r="Y224" s="114"/>
      <c r="AF224" s="114"/>
      <c r="AM224" s="114"/>
      <c r="AV224" s="12"/>
      <c r="AY224" s="12"/>
    </row>
    <row r="225" spans="1:51" s="113" customFormat="1" x14ac:dyDescent="0.25">
      <c r="A225" s="114"/>
      <c r="B225" s="12"/>
      <c r="Y225" s="114"/>
      <c r="AF225" s="114"/>
      <c r="AM225" s="114"/>
      <c r="AV225" s="12"/>
      <c r="AY225" s="12"/>
    </row>
    <row r="226" spans="1:51" s="113" customFormat="1" x14ac:dyDescent="0.25">
      <c r="A226" s="114"/>
      <c r="B226" s="12"/>
      <c r="Y226" s="114"/>
      <c r="AF226" s="114"/>
      <c r="AM226" s="114"/>
      <c r="AV226" s="12"/>
      <c r="AY226" s="12"/>
    </row>
    <row r="227" spans="1:51" s="113" customFormat="1" x14ac:dyDescent="0.25">
      <c r="A227" s="114"/>
      <c r="B227" s="12"/>
      <c r="Y227" s="114"/>
      <c r="AF227" s="114"/>
      <c r="AM227" s="114"/>
      <c r="AV227" s="12"/>
      <c r="AY227" s="12"/>
    </row>
    <row r="228" spans="1:51" s="113" customFormat="1" x14ac:dyDescent="0.25">
      <c r="A228" s="114"/>
      <c r="B228" s="12"/>
      <c r="Y228" s="114"/>
      <c r="AF228" s="114"/>
      <c r="AM228" s="114"/>
      <c r="AV228" s="12"/>
      <c r="AY228" s="12"/>
    </row>
    <row r="229" spans="1:51" s="113" customFormat="1" x14ac:dyDescent="0.25">
      <c r="A229" s="114"/>
      <c r="B229" s="12"/>
      <c r="Y229" s="114"/>
      <c r="AF229" s="114"/>
      <c r="AM229" s="114"/>
      <c r="AV229" s="12"/>
      <c r="AY229" s="12"/>
    </row>
    <row r="230" spans="1:51" s="113" customFormat="1" x14ac:dyDescent="0.25">
      <c r="A230" s="114"/>
      <c r="B230" s="12"/>
      <c r="Y230" s="114"/>
      <c r="AF230" s="114"/>
      <c r="AM230" s="114"/>
      <c r="AV230" s="12"/>
      <c r="AY230" s="12"/>
    </row>
    <row r="231" spans="1:51" s="113" customFormat="1" x14ac:dyDescent="0.25">
      <c r="A231" s="114"/>
      <c r="B231" s="12"/>
      <c r="Y231" s="114"/>
      <c r="AF231" s="114"/>
      <c r="AM231" s="114"/>
      <c r="AV231" s="12"/>
      <c r="AY231" s="12"/>
    </row>
    <row r="232" spans="1:51" s="113" customFormat="1" x14ac:dyDescent="0.25">
      <c r="A232" s="114"/>
      <c r="B232" s="12"/>
      <c r="Y232" s="114"/>
      <c r="AF232" s="114"/>
      <c r="AM232" s="114"/>
      <c r="AV232" s="12"/>
      <c r="AY232" s="12"/>
    </row>
    <row r="233" spans="1:51" s="113" customFormat="1" x14ac:dyDescent="0.25">
      <c r="A233" s="114"/>
      <c r="B233" s="12"/>
      <c r="Y233" s="114"/>
      <c r="AF233" s="114"/>
      <c r="AM233" s="114"/>
      <c r="AV233" s="12"/>
      <c r="AY233" s="12"/>
    </row>
    <row r="234" spans="1:51" s="113" customFormat="1" x14ac:dyDescent="0.25">
      <c r="A234" s="114"/>
      <c r="B234" s="12"/>
      <c r="Y234" s="114"/>
      <c r="AF234" s="114"/>
      <c r="AM234" s="114"/>
      <c r="AV234" s="12"/>
      <c r="AY234" s="12"/>
    </row>
    <row r="235" spans="1:51" s="113" customFormat="1" x14ac:dyDescent="0.25">
      <c r="A235" s="114"/>
      <c r="B235" s="12"/>
      <c r="Y235" s="114"/>
      <c r="AF235" s="114"/>
      <c r="AM235" s="114"/>
      <c r="AV235" s="12"/>
      <c r="AY235" s="12"/>
    </row>
    <row r="236" spans="1:51" s="113" customFormat="1" x14ac:dyDescent="0.25">
      <c r="A236" s="114"/>
      <c r="B236" s="12"/>
      <c r="Y236" s="114"/>
      <c r="AF236" s="114"/>
      <c r="AM236" s="114"/>
      <c r="AV236" s="12"/>
      <c r="AY236" s="12"/>
    </row>
    <row r="237" spans="1:51" s="113" customFormat="1" x14ac:dyDescent="0.25">
      <c r="A237" s="114"/>
      <c r="B237" s="12"/>
      <c r="Y237" s="114"/>
      <c r="AF237" s="114"/>
      <c r="AM237" s="114"/>
      <c r="AV237" s="12"/>
      <c r="AY237" s="12"/>
    </row>
    <row r="238" spans="1:51" s="113" customFormat="1" x14ac:dyDescent="0.25">
      <c r="A238" s="114"/>
      <c r="B238" s="12"/>
      <c r="Y238" s="114"/>
      <c r="AF238" s="114"/>
      <c r="AM238" s="114"/>
      <c r="AV238" s="12"/>
      <c r="AY238" s="12"/>
    </row>
    <row r="239" spans="1:51" s="113" customFormat="1" x14ac:dyDescent="0.25">
      <c r="A239" s="114"/>
      <c r="B239" s="12"/>
      <c r="Y239" s="114"/>
      <c r="AF239" s="114"/>
      <c r="AM239" s="114"/>
      <c r="AV239" s="12"/>
      <c r="AY239" s="12"/>
    </row>
    <row r="240" spans="1:51" s="113" customFormat="1" x14ac:dyDescent="0.25">
      <c r="A240" s="114"/>
      <c r="B240" s="12"/>
      <c r="Y240" s="114"/>
      <c r="AF240" s="114"/>
      <c r="AM240" s="114"/>
      <c r="AV240" s="12"/>
      <c r="AY240" s="12"/>
    </row>
    <row r="241" spans="1:51" s="113" customFormat="1" x14ac:dyDescent="0.25">
      <c r="A241" s="114"/>
      <c r="B241" s="12"/>
      <c r="Y241" s="114"/>
      <c r="AF241" s="114"/>
      <c r="AM241" s="114"/>
      <c r="AV241" s="12"/>
      <c r="AY241" s="12"/>
    </row>
    <row r="242" spans="1:51" s="113" customFormat="1" x14ac:dyDescent="0.25">
      <c r="A242" s="114"/>
      <c r="B242" s="12"/>
      <c r="Y242" s="114"/>
      <c r="AF242" s="114"/>
      <c r="AM242" s="114"/>
      <c r="AV242" s="12"/>
      <c r="AY242" s="12"/>
    </row>
    <row r="243" spans="1:51" s="113" customFormat="1" x14ac:dyDescent="0.25">
      <c r="A243" s="114"/>
      <c r="B243" s="12"/>
      <c r="Y243" s="114"/>
      <c r="AF243" s="114"/>
      <c r="AM243" s="114"/>
      <c r="AV243" s="12"/>
      <c r="AY243" s="12"/>
    </row>
    <row r="244" spans="1:51" s="113" customFormat="1" x14ac:dyDescent="0.25">
      <c r="A244" s="114"/>
      <c r="B244" s="12"/>
      <c r="Y244" s="114"/>
      <c r="AF244" s="114"/>
      <c r="AM244" s="114"/>
      <c r="AV244" s="12"/>
      <c r="AY244" s="12"/>
    </row>
    <row r="245" spans="1:51" s="113" customFormat="1" x14ac:dyDescent="0.25">
      <c r="A245" s="114"/>
      <c r="B245" s="12"/>
      <c r="Y245" s="114"/>
      <c r="AF245" s="114"/>
      <c r="AM245" s="114"/>
      <c r="AV245" s="12"/>
      <c r="AY245" s="12"/>
    </row>
    <row r="246" spans="1:51" s="113" customFormat="1" x14ac:dyDescent="0.25">
      <c r="A246" s="114"/>
      <c r="B246" s="12"/>
      <c r="Y246" s="114"/>
      <c r="AF246" s="114"/>
      <c r="AM246" s="114"/>
      <c r="AV246" s="12"/>
      <c r="AY246" s="12"/>
    </row>
    <row r="247" spans="1:51" s="113" customFormat="1" x14ac:dyDescent="0.25">
      <c r="A247" s="114"/>
      <c r="B247" s="12"/>
      <c r="Y247" s="114"/>
      <c r="AF247" s="114"/>
      <c r="AM247" s="114"/>
      <c r="AV247" s="12"/>
      <c r="AY247" s="12"/>
    </row>
    <row r="248" spans="1:51" s="113" customFormat="1" x14ac:dyDescent="0.25">
      <c r="A248" s="114"/>
      <c r="B248" s="12"/>
      <c r="Y248" s="114"/>
      <c r="AF248" s="114"/>
      <c r="AM248" s="114"/>
      <c r="AV248" s="12"/>
      <c r="AY248" s="12"/>
    </row>
    <row r="249" spans="1:51" s="113" customFormat="1" x14ac:dyDescent="0.25">
      <c r="A249" s="114"/>
      <c r="B249" s="12"/>
      <c r="Y249" s="114"/>
      <c r="AF249" s="114"/>
      <c r="AM249" s="114"/>
      <c r="AV249" s="12"/>
      <c r="AY249" s="12"/>
    </row>
    <row r="250" spans="1:51" s="113" customFormat="1" x14ac:dyDescent="0.25">
      <c r="A250" s="114"/>
      <c r="B250" s="12"/>
      <c r="Y250" s="114"/>
      <c r="AF250" s="114"/>
      <c r="AM250" s="114"/>
      <c r="AV250" s="12"/>
      <c r="AY250" s="12"/>
    </row>
    <row r="251" spans="1:51" s="113" customFormat="1" x14ac:dyDescent="0.25">
      <c r="A251" s="114"/>
      <c r="B251" s="12"/>
      <c r="Y251" s="114"/>
      <c r="AF251" s="114"/>
      <c r="AM251" s="114"/>
      <c r="AV251" s="12"/>
      <c r="AY251" s="12"/>
    </row>
    <row r="252" spans="1:51" s="113" customFormat="1" x14ac:dyDescent="0.25">
      <c r="A252" s="114"/>
      <c r="B252" s="12"/>
      <c r="Y252" s="114"/>
      <c r="AF252" s="114"/>
      <c r="AM252" s="114"/>
      <c r="AV252" s="12"/>
      <c r="AY252" s="12"/>
    </row>
    <row r="253" spans="1:51" s="113" customFormat="1" x14ac:dyDescent="0.25">
      <c r="A253" s="114"/>
      <c r="B253" s="12"/>
      <c r="Y253" s="114"/>
      <c r="AF253" s="114"/>
      <c r="AM253" s="114"/>
      <c r="AV253" s="12"/>
      <c r="AY253" s="12"/>
    </row>
    <row r="254" spans="1:51" s="113" customFormat="1" x14ac:dyDescent="0.25">
      <c r="A254" s="114"/>
      <c r="B254" s="12"/>
      <c r="Y254" s="114"/>
      <c r="AF254" s="114"/>
      <c r="AM254" s="114"/>
      <c r="AV254" s="12"/>
      <c r="AY254" s="12"/>
    </row>
    <row r="255" spans="1:51" s="113" customFormat="1" x14ac:dyDescent="0.25">
      <c r="A255" s="114"/>
      <c r="B255" s="12"/>
      <c r="Y255" s="114"/>
      <c r="AF255" s="114"/>
      <c r="AM255" s="114"/>
      <c r="AV255" s="12"/>
      <c r="AY255" s="12"/>
    </row>
    <row r="256" spans="1:51" s="113" customFormat="1" x14ac:dyDescent="0.25">
      <c r="A256" s="114"/>
      <c r="B256" s="12"/>
      <c r="Y256" s="114"/>
      <c r="AF256" s="114"/>
      <c r="AM256" s="114"/>
      <c r="AV256" s="12"/>
      <c r="AY256" s="12"/>
    </row>
    <row r="257" spans="1:51" s="113" customFormat="1" x14ac:dyDescent="0.25">
      <c r="A257" s="114"/>
      <c r="B257" s="12"/>
      <c r="Y257" s="114"/>
      <c r="AF257" s="114"/>
      <c r="AM257" s="114"/>
      <c r="AV257" s="12"/>
      <c r="AY257" s="12"/>
    </row>
    <row r="258" spans="1:51" s="113" customFormat="1" x14ac:dyDescent="0.25">
      <c r="A258" s="114"/>
      <c r="B258" s="12"/>
      <c r="Y258" s="114"/>
      <c r="AF258" s="114"/>
      <c r="AM258" s="114"/>
      <c r="AV258" s="12"/>
      <c r="AY258" s="12"/>
    </row>
    <row r="259" spans="1:51" s="113" customFormat="1" x14ac:dyDescent="0.25">
      <c r="A259" s="114"/>
      <c r="B259" s="12"/>
      <c r="Y259" s="114"/>
      <c r="AF259" s="114"/>
      <c r="AM259" s="114"/>
      <c r="AV259" s="12"/>
      <c r="AY259" s="12"/>
    </row>
    <row r="260" spans="1:51" s="113" customFormat="1" x14ac:dyDescent="0.25">
      <c r="A260" s="114"/>
      <c r="B260" s="12"/>
      <c r="Y260" s="114"/>
      <c r="AF260" s="114"/>
      <c r="AM260" s="114"/>
      <c r="AV260" s="12"/>
      <c r="AY260" s="12"/>
    </row>
    <row r="261" spans="1:51" s="113" customFormat="1" x14ac:dyDescent="0.25">
      <c r="A261" s="114"/>
      <c r="B261" s="12"/>
      <c r="Y261" s="114"/>
      <c r="AF261" s="114"/>
      <c r="AM261" s="114"/>
      <c r="AV261" s="12"/>
      <c r="AY261" s="12"/>
    </row>
    <row r="262" spans="1:51" s="113" customFormat="1" x14ac:dyDescent="0.25">
      <c r="A262" s="114"/>
      <c r="B262" s="12"/>
      <c r="Y262" s="114"/>
      <c r="AF262" s="114"/>
      <c r="AM262" s="114"/>
      <c r="AV262" s="12"/>
      <c r="AY262" s="12"/>
    </row>
    <row r="263" spans="1:51" s="113" customFormat="1" x14ac:dyDescent="0.25">
      <c r="A263" s="114"/>
      <c r="B263" s="12"/>
      <c r="Y263" s="114"/>
      <c r="AF263" s="114"/>
      <c r="AM263" s="114"/>
      <c r="AV263" s="12"/>
      <c r="AY263" s="12"/>
    </row>
    <row r="264" spans="1:51" s="113" customFormat="1" x14ac:dyDescent="0.25">
      <c r="A264" s="114"/>
      <c r="B264" s="12"/>
      <c r="Y264" s="114"/>
      <c r="AF264" s="114"/>
      <c r="AM264" s="114"/>
      <c r="AV264" s="12"/>
      <c r="AY264" s="12"/>
    </row>
    <row r="265" spans="1:51" s="113" customFormat="1" x14ac:dyDescent="0.25">
      <c r="A265" s="114"/>
      <c r="B265" s="12"/>
      <c r="Y265" s="114"/>
      <c r="AF265" s="114"/>
      <c r="AM265" s="114"/>
      <c r="AV265" s="12"/>
      <c r="AY265" s="12"/>
    </row>
    <row r="266" spans="1:51" s="113" customFormat="1" x14ac:dyDescent="0.25">
      <c r="A266" s="114"/>
      <c r="B266" s="12"/>
      <c r="Y266" s="114"/>
      <c r="AF266" s="114"/>
      <c r="AM266" s="114"/>
      <c r="AV266" s="12"/>
      <c r="AY266" s="12"/>
    </row>
    <row r="267" spans="1:51" s="113" customFormat="1" x14ac:dyDescent="0.25">
      <c r="A267" s="114"/>
      <c r="B267" s="12"/>
      <c r="Y267" s="114"/>
      <c r="AF267" s="114"/>
      <c r="AM267" s="114"/>
      <c r="AV267" s="12"/>
      <c r="AY267" s="12"/>
    </row>
    <row r="268" spans="1:51" s="113" customFormat="1" x14ac:dyDescent="0.25">
      <c r="A268" s="114"/>
      <c r="B268" s="12"/>
      <c r="Y268" s="114"/>
      <c r="AF268" s="114"/>
      <c r="AM268" s="114"/>
      <c r="AV268" s="12"/>
      <c r="AY268" s="12"/>
    </row>
    <row r="269" spans="1:51" s="113" customFormat="1" x14ac:dyDescent="0.25">
      <c r="A269" s="114"/>
      <c r="B269" s="12"/>
      <c r="Y269" s="114"/>
      <c r="AF269" s="114"/>
      <c r="AM269" s="114"/>
      <c r="AV269" s="12"/>
      <c r="AY269" s="12"/>
    </row>
    <row r="270" spans="1:51" s="113" customFormat="1" x14ac:dyDescent="0.25">
      <c r="A270" s="114"/>
      <c r="B270" s="12"/>
      <c r="Y270" s="114"/>
      <c r="AF270" s="114"/>
      <c r="AM270" s="114"/>
      <c r="AV270" s="12"/>
      <c r="AY270" s="12"/>
    </row>
    <row r="271" spans="1:51" s="113" customFormat="1" x14ac:dyDescent="0.25">
      <c r="A271" s="114"/>
      <c r="B271" s="12"/>
      <c r="Y271" s="114"/>
      <c r="AF271" s="114"/>
      <c r="AM271" s="114"/>
      <c r="AV271" s="12"/>
      <c r="AY271" s="12"/>
    </row>
    <row r="272" spans="1:51" s="113" customFormat="1" x14ac:dyDescent="0.25">
      <c r="A272" s="114"/>
      <c r="B272" s="12"/>
      <c r="Y272" s="114"/>
      <c r="AF272" s="114"/>
      <c r="AM272" s="114"/>
      <c r="AV272" s="12"/>
      <c r="AY272" s="12"/>
    </row>
    <row r="273" spans="1:51" s="113" customFormat="1" x14ac:dyDescent="0.25">
      <c r="A273" s="114"/>
      <c r="B273" s="12"/>
      <c r="Y273" s="114"/>
      <c r="AF273" s="114"/>
      <c r="AM273" s="114"/>
      <c r="AV273" s="12"/>
      <c r="AY273" s="12"/>
    </row>
    <row r="274" spans="1:51" s="113" customFormat="1" x14ac:dyDescent="0.25">
      <c r="A274" s="114"/>
      <c r="B274" s="12"/>
      <c r="Y274" s="114"/>
      <c r="AF274" s="114"/>
      <c r="AM274" s="114"/>
      <c r="AV274" s="12"/>
      <c r="AY274" s="12"/>
    </row>
    <row r="275" spans="1:51" s="113" customFormat="1" x14ac:dyDescent="0.25">
      <c r="A275" s="114"/>
      <c r="B275" s="12"/>
      <c r="Y275" s="114"/>
      <c r="AF275" s="114"/>
      <c r="AM275" s="114"/>
      <c r="AV275" s="12"/>
      <c r="AY275" s="12"/>
    </row>
    <row r="276" spans="1:51" s="113" customFormat="1" x14ac:dyDescent="0.25">
      <c r="A276" s="114"/>
      <c r="B276" s="12"/>
      <c r="Y276" s="114"/>
      <c r="AF276" s="114"/>
      <c r="AM276" s="114"/>
      <c r="AV276" s="12"/>
      <c r="AY276" s="12"/>
    </row>
    <row r="277" spans="1:51" s="113" customFormat="1" x14ac:dyDescent="0.25">
      <c r="A277" s="114"/>
      <c r="B277" s="12"/>
      <c r="Y277" s="114"/>
      <c r="AF277" s="114"/>
      <c r="AM277" s="114"/>
      <c r="AV277" s="12"/>
      <c r="AY277" s="12"/>
    </row>
    <row r="278" spans="1:51" s="113" customFormat="1" x14ac:dyDescent="0.25">
      <c r="A278" s="114"/>
      <c r="B278" s="12"/>
      <c r="Y278" s="114"/>
      <c r="AF278" s="114"/>
      <c r="AM278" s="114"/>
      <c r="AV278" s="12"/>
      <c r="AY278" s="12"/>
    </row>
    <row r="279" spans="1:51" s="113" customFormat="1" x14ac:dyDescent="0.25">
      <c r="A279" s="114"/>
      <c r="B279" s="12"/>
      <c r="Y279" s="114"/>
      <c r="AF279" s="114"/>
      <c r="AM279" s="114"/>
      <c r="AV279" s="12"/>
      <c r="AY279" s="12"/>
    </row>
    <row r="280" spans="1:51" s="113" customFormat="1" x14ac:dyDescent="0.25">
      <c r="A280" s="114"/>
      <c r="B280" s="12"/>
      <c r="Y280" s="114"/>
      <c r="AF280" s="114"/>
      <c r="AM280" s="114"/>
      <c r="AV280" s="12"/>
      <c r="AY280" s="12"/>
    </row>
    <row r="281" spans="1:51" s="113" customFormat="1" x14ac:dyDescent="0.25">
      <c r="A281" s="114"/>
      <c r="B281" s="12"/>
      <c r="Y281" s="114"/>
      <c r="AF281" s="114"/>
      <c r="AM281" s="114"/>
      <c r="AV281" s="12"/>
      <c r="AY281" s="12"/>
    </row>
    <row r="282" spans="1:51" s="113" customFormat="1" x14ac:dyDescent="0.25">
      <c r="A282" s="114"/>
      <c r="B282" s="12"/>
      <c r="Y282" s="114"/>
      <c r="AF282" s="114"/>
      <c r="AM282" s="114"/>
      <c r="AV282" s="12"/>
      <c r="AY282" s="12"/>
    </row>
    <row r="283" spans="1:51" s="113" customFormat="1" x14ac:dyDescent="0.25">
      <c r="A283" s="114"/>
      <c r="B283" s="12"/>
      <c r="Y283" s="114"/>
      <c r="AF283" s="114"/>
      <c r="AM283" s="114"/>
      <c r="AV283" s="12"/>
      <c r="AY283" s="12"/>
    </row>
    <row r="284" spans="1:51" s="113" customFormat="1" x14ac:dyDescent="0.25">
      <c r="A284" s="114"/>
      <c r="B284" s="12"/>
      <c r="Y284" s="114"/>
      <c r="AF284" s="114"/>
      <c r="AM284" s="114"/>
      <c r="AV284" s="12"/>
      <c r="AY284" s="12"/>
    </row>
    <row r="285" spans="1:51" s="113" customFormat="1" x14ac:dyDescent="0.25">
      <c r="A285" s="114"/>
      <c r="B285" s="12"/>
      <c r="Y285" s="114"/>
      <c r="AF285" s="114"/>
      <c r="AM285" s="114"/>
      <c r="AV285" s="12"/>
      <c r="AY285" s="12"/>
    </row>
    <row r="286" spans="1:51" s="113" customFormat="1" x14ac:dyDescent="0.25">
      <c r="A286" s="114"/>
      <c r="B286" s="12"/>
      <c r="Y286" s="114"/>
      <c r="AF286" s="114"/>
      <c r="AM286" s="114"/>
      <c r="AV286" s="12"/>
      <c r="AY286" s="12"/>
    </row>
    <row r="287" spans="1:51" s="113" customFormat="1" x14ac:dyDescent="0.25">
      <c r="A287" s="114"/>
      <c r="B287" s="12"/>
      <c r="Y287" s="114"/>
      <c r="AF287" s="114"/>
      <c r="AM287" s="114"/>
      <c r="AV287" s="12"/>
      <c r="AY287" s="12"/>
    </row>
    <row r="288" spans="1:51" s="113" customFormat="1" x14ac:dyDescent="0.25">
      <c r="A288" s="114"/>
      <c r="B288" s="12"/>
      <c r="Y288" s="114"/>
      <c r="AF288" s="114"/>
      <c r="AM288" s="114"/>
      <c r="AV288" s="12"/>
      <c r="AY288" s="12"/>
    </row>
    <row r="289" spans="1:51" s="113" customFormat="1" x14ac:dyDescent="0.25">
      <c r="A289" s="114"/>
      <c r="B289" s="12"/>
      <c r="Y289" s="114"/>
      <c r="AF289" s="114"/>
      <c r="AM289" s="114"/>
      <c r="AV289" s="12"/>
      <c r="AY289" s="12"/>
    </row>
    <row r="290" spans="1:51" s="113" customFormat="1" x14ac:dyDescent="0.25">
      <c r="A290" s="114"/>
      <c r="B290" s="12"/>
      <c r="Y290" s="114"/>
      <c r="AF290" s="114"/>
      <c r="AM290" s="114"/>
      <c r="AV290" s="12"/>
      <c r="AY290" s="12"/>
    </row>
    <row r="291" spans="1:51" s="113" customFormat="1" x14ac:dyDescent="0.25">
      <c r="A291" s="114"/>
      <c r="B291" s="12"/>
      <c r="Y291" s="114"/>
      <c r="AF291" s="114"/>
      <c r="AM291" s="114"/>
      <c r="AV291" s="12"/>
      <c r="AY291" s="12"/>
    </row>
    <row r="292" spans="1:51" s="113" customFormat="1" x14ac:dyDescent="0.25">
      <c r="A292" s="114"/>
      <c r="B292" s="12"/>
      <c r="Y292" s="114"/>
      <c r="AF292" s="114"/>
      <c r="AM292" s="114"/>
      <c r="AV292" s="12"/>
      <c r="AY292" s="12"/>
    </row>
    <row r="293" spans="1:51" s="113" customFormat="1" x14ac:dyDescent="0.25">
      <c r="A293" s="114"/>
      <c r="B293" s="12"/>
      <c r="Y293" s="114"/>
      <c r="AF293" s="114"/>
      <c r="AM293" s="114"/>
      <c r="AV293" s="12"/>
      <c r="AY293" s="12"/>
    </row>
    <row r="294" spans="1:51" s="113" customFormat="1" x14ac:dyDescent="0.25">
      <c r="A294" s="114"/>
      <c r="B294" s="12"/>
      <c r="Y294" s="114"/>
      <c r="AF294" s="114"/>
      <c r="AM294" s="114"/>
      <c r="AV294" s="12"/>
      <c r="AY294" s="12"/>
    </row>
    <row r="295" spans="1:51" s="113" customFormat="1" x14ac:dyDescent="0.25">
      <c r="A295" s="114"/>
      <c r="B295" s="12"/>
      <c r="Y295" s="114"/>
      <c r="AF295" s="114"/>
      <c r="AM295" s="114"/>
      <c r="AV295" s="12"/>
      <c r="AY295" s="12"/>
    </row>
    <row r="296" spans="1:51" s="113" customFormat="1" x14ac:dyDescent="0.25">
      <c r="A296" s="114"/>
      <c r="B296" s="12"/>
      <c r="Y296" s="114"/>
      <c r="AF296" s="114"/>
      <c r="AM296" s="114"/>
      <c r="AV296" s="12"/>
      <c r="AY296" s="12"/>
    </row>
    <row r="297" spans="1:51" s="113" customFormat="1" x14ac:dyDescent="0.25">
      <c r="A297" s="114"/>
      <c r="B297" s="12"/>
      <c r="Y297" s="114"/>
      <c r="AF297" s="114"/>
      <c r="AM297" s="114"/>
      <c r="AV297" s="12"/>
      <c r="AY297" s="12"/>
    </row>
    <row r="298" spans="1:51" s="113" customFormat="1" x14ac:dyDescent="0.25">
      <c r="A298" s="114"/>
      <c r="B298" s="12"/>
      <c r="Y298" s="114"/>
      <c r="AF298" s="114"/>
      <c r="AM298" s="114"/>
      <c r="AV298" s="12"/>
      <c r="AY298" s="12"/>
    </row>
    <row r="299" spans="1:51" s="113" customFormat="1" x14ac:dyDescent="0.25">
      <c r="A299" s="114"/>
      <c r="B299" s="12"/>
      <c r="Y299" s="114"/>
      <c r="AF299" s="114"/>
      <c r="AM299" s="114"/>
      <c r="AV299" s="12"/>
      <c r="AY299" s="12"/>
    </row>
    <row r="300" spans="1:51" s="113" customFormat="1" x14ac:dyDescent="0.25">
      <c r="A300" s="114"/>
      <c r="B300" s="12"/>
      <c r="Y300" s="114"/>
      <c r="AF300" s="114"/>
      <c r="AM300" s="114"/>
      <c r="AV300" s="12"/>
      <c r="AY300" s="12"/>
    </row>
    <row r="301" spans="1:51" s="113" customFormat="1" x14ac:dyDescent="0.25">
      <c r="A301" s="114"/>
      <c r="B301" s="12"/>
      <c r="Y301" s="114"/>
      <c r="AF301" s="114"/>
      <c r="AM301" s="114"/>
      <c r="AV301" s="12"/>
      <c r="AY301" s="12"/>
    </row>
    <row r="302" spans="1:51" s="113" customFormat="1" x14ac:dyDescent="0.25">
      <c r="A302" s="114"/>
      <c r="B302" s="12"/>
      <c r="Y302" s="114"/>
      <c r="AF302" s="114"/>
      <c r="AM302" s="114"/>
      <c r="AV302" s="12"/>
      <c r="AY302" s="12"/>
    </row>
    <row r="303" spans="1:51" s="113" customFormat="1" x14ac:dyDescent="0.25">
      <c r="A303" s="114"/>
      <c r="B303" s="12"/>
      <c r="Y303" s="114"/>
      <c r="AF303" s="114"/>
      <c r="AM303" s="114"/>
      <c r="AV303" s="12"/>
      <c r="AY303" s="12"/>
    </row>
    <row r="304" spans="1:51" s="113" customFormat="1" x14ac:dyDescent="0.25">
      <c r="A304" s="114"/>
      <c r="B304" s="12"/>
      <c r="Y304" s="114"/>
      <c r="AF304" s="114"/>
      <c r="AM304" s="114"/>
      <c r="AV304" s="12"/>
      <c r="AY304" s="12"/>
    </row>
    <row r="305" spans="1:51" s="113" customFormat="1" x14ac:dyDescent="0.25">
      <c r="A305" s="114"/>
      <c r="B305" s="12"/>
      <c r="Y305" s="114"/>
      <c r="AF305" s="114"/>
      <c r="AM305" s="114"/>
      <c r="AV305" s="12"/>
      <c r="AY305" s="12"/>
    </row>
    <row r="306" spans="1:51" s="113" customFormat="1" x14ac:dyDescent="0.25">
      <c r="A306" s="114"/>
      <c r="B306" s="12"/>
      <c r="Y306" s="114"/>
      <c r="AF306" s="114"/>
      <c r="AM306" s="114"/>
      <c r="AV306" s="12"/>
      <c r="AY306" s="12"/>
    </row>
    <row r="307" spans="1:51" s="113" customFormat="1" x14ac:dyDescent="0.25">
      <c r="A307" s="114"/>
      <c r="B307" s="12"/>
      <c r="Y307" s="114"/>
      <c r="AF307" s="114"/>
      <c r="AM307" s="114"/>
      <c r="AV307" s="12"/>
      <c r="AY307" s="12"/>
    </row>
    <row r="308" spans="1:51" s="113" customFormat="1" x14ac:dyDescent="0.25">
      <c r="A308" s="114"/>
      <c r="B308" s="12"/>
      <c r="Y308" s="114"/>
      <c r="AF308" s="114"/>
      <c r="AM308" s="114"/>
      <c r="AV308" s="12"/>
      <c r="AY308" s="12"/>
    </row>
    <row r="309" spans="1:51" s="113" customFormat="1" x14ac:dyDescent="0.25">
      <c r="A309" s="114"/>
      <c r="B309" s="12"/>
      <c r="Y309" s="114"/>
      <c r="AF309" s="114"/>
      <c r="AM309" s="114"/>
      <c r="AV309" s="12"/>
      <c r="AY309" s="12"/>
    </row>
    <row r="310" spans="1:51" s="113" customFormat="1" x14ac:dyDescent="0.25">
      <c r="A310" s="114"/>
      <c r="B310" s="12"/>
      <c r="Y310" s="114"/>
      <c r="AF310" s="114"/>
      <c r="AM310" s="114"/>
      <c r="AV310" s="12"/>
      <c r="AY310" s="12"/>
    </row>
    <row r="311" spans="1:51" s="113" customFormat="1" x14ac:dyDescent="0.25">
      <c r="A311" s="114"/>
      <c r="B311" s="12"/>
      <c r="Y311" s="114"/>
      <c r="AF311" s="114"/>
      <c r="AM311" s="114"/>
      <c r="AV311" s="12"/>
      <c r="AY311" s="12"/>
    </row>
    <row r="312" spans="1:51" s="113" customFormat="1" x14ac:dyDescent="0.25">
      <c r="A312" s="114"/>
      <c r="B312" s="12"/>
      <c r="Y312" s="114"/>
      <c r="AF312" s="114"/>
      <c r="AM312" s="114"/>
      <c r="AV312" s="12"/>
      <c r="AY312" s="12"/>
    </row>
    <row r="313" spans="1:51" s="113" customFormat="1" x14ac:dyDescent="0.25">
      <c r="A313" s="114"/>
      <c r="B313" s="12"/>
      <c r="Y313" s="114"/>
      <c r="AF313" s="114"/>
      <c r="AM313" s="114"/>
      <c r="AV313" s="12"/>
      <c r="AY313" s="12"/>
    </row>
    <row r="314" spans="1:51" s="113" customFormat="1" x14ac:dyDescent="0.25">
      <c r="A314" s="114"/>
      <c r="B314" s="12"/>
      <c r="Y314" s="114"/>
      <c r="AF314" s="114"/>
      <c r="AM314" s="114"/>
      <c r="AV314" s="12"/>
      <c r="AY314" s="12"/>
    </row>
    <row r="315" spans="1:51" s="113" customFormat="1" x14ac:dyDescent="0.25">
      <c r="A315" s="114"/>
      <c r="B315" s="12"/>
      <c r="Y315" s="114"/>
      <c r="AF315" s="114"/>
      <c r="AM315" s="114"/>
      <c r="AV315" s="12"/>
      <c r="AY315" s="12"/>
    </row>
    <row r="316" spans="1:51" s="113" customFormat="1" x14ac:dyDescent="0.25">
      <c r="A316" s="114"/>
      <c r="B316" s="12"/>
      <c r="Y316" s="114"/>
      <c r="AF316" s="114"/>
      <c r="AM316" s="114"/>
      <c r="AV316" s="12"/>
      <c r="AY316" s="12"/>
    </row>
    <row r="317" spans="1:51" s="113" customFormat="1" x14ac:dyDescent="0.25">
      <c r="A317" s="114"/>
      <c r="B317" s="12"/>
      <c r="Y317" s="114"/>
      <c r="AF317" s="114"/>
      <c r="AM317" s="114"/>
      <c r="AV317" s="12"/>
      <c r="AY317" s="12"/>
    </row>
    <row r="318" spans="1:51" s="113" customFormat="1" x14ac:dyDescent="0.25">
      <c r="A318" s="114"/>
      <c r="B318" s="12"/>
      <c r="Y318" s="114"/>
      <c r="AF318" s="114"/>
      <c r="AM318" s="114"/>
      <c r="AV318" s="12"/>
      <c r="AY318" s="12"/>
    </row>
    <row r="319" spans="1:51" s="113" customFormat="1" x14ac:dyDescent="0.25">
      <c r="A319" s="114"/>
      <c r="B319" s="12"/>
      <c r="Y319" s="114"/>
      <c r="AF319" s="114"/>
      <c r="AM319" s="114"/>
      <c r="AV319" s="12"/>
      <c r="AY319" s="12"/>
    </row>
    <row r="320" spans="1:51" s="113" customFormat="1" x14ac:dyDescent="0.25">
      <c r="A320" s="114"/>
      <c r="B320" s="12"/>
      <c r="Y320" s="114"/>
      <c r="AF320" s="114"/>
      <c r="AM320" s="114"/>
      <c r="AV320" s="12"/>
      <c r="AY320" s="12"/>
    </row>
    <row r="321" spans="1:51" s="113" customFormat="1" x14ac:dyDescent="0.25">
      <c r="A321" s="114"/>
      <c r="B321" s="12"/>
      <c r="Y321" s="114"/>
      <c r="AF321" s="114"/>
      <c r="AM321" s="114"/>
      <c r="AV321" s="12"/>
      <c r="AY321" s="12"/>
    </row>
    <row r="322" spans="1:51" s="113" customFormat="1" x14ac:dyDescent="0.25">
      <c r="A322" s="114"/>
      <c r="B322" s="12"/>
      <c r="Y322" s="114"/>
      <c r="AF322" s="114"/>
      <c r="AM322" s="114"/>
      <c r="AV322" s="12"/>
      <c r="AY322" s="12"/>
    </row>
    <row r="323" spans="1:51" s="113" customFormat="1" x14ac:dyDescent="0.25">
      <c r="A323" s="114"/>
      <c r="B323" s="12"/>
      <c r="Y323" s="114"/>
      <c r="AF323" s="114"/>
      <c r="AM323" s="114"/>
      <c r="AV323" s="12"/>
      <c r="AY323" s="12"/>
    </row>
    <row r="324" spans="1:51" s="113" customFormat="1" x14ac:dyDescent="0.25">
      <c r="A324" s="114"/>
      <c r="B324" s="12"/>
      <c r="Y324" s="114"/>
      <c r="AF324" s="114"/>
      <c r="AM324" s="114"/>
      <c r="AV324" s="12"/>
      <c r="AY324" s="12"/>
    </row>
    <row r="325" spans="1:51" s="113" customFormat="1" x14ac:dyDescent="0.25">
      <c r="A325" s="114"/>
      <c r="B325" s="12"/>
      <c r="Y325" s="114"/>
      <c r="AF325" s="114"/>
      <c r="AM325" s="114"/>
      <c r="AV325" s="12"/>
      <c r="AY325" s="12"/>
    </row>
    <row r="326" spans="1:51" s="113" customFormat="1" x14ac:dyDescent="0.25">
      <c r="A326" s="114"/>
      <c r="B326" s="12"/>
      <c r="Y326" s="114"/>
      <c r="AF326" s="114"/>
      <c r="AM326" s="114"/>
      <c r="AV326" s="12"/>
      <c r="AY326" s="12"/>
    </row>
    <row r="327" spans="1:51" s="113" customFormat="1" x14ac:dyDescent="0.25">
      <c r="A327" s="114"/>
      <c r="B327" s="12"/>
      <c r="Y327" s="114"/>
      <c r="AF327" s="114"/>
      <c r="AM327" s="114"/>
      <c r="AV327" s="12"/>
      <c r="AY327" s="12"/>
    </row>
    <row r="328" spans="1:51" s="113" customFormat="1" x14ac:dyDescent="0.25">
      <c r="A328" s="114"/>
      <c r="B328" s="12"/>
      <c r="Y328" s="114"/>
      <c r="AF328" s="114"/>
      <c r="AM328" s="114"/>
      <c r="AV328" s="12"/>
      <c r="AY328" s="12"/>
    </row>
    <row r="329" spans="1:51" s="113" customFormat="1" x14ac:dyDescent="0.25">
      <c r="A329" s="114"/>
      <c r="B329" s="12"/>
      <c r="Y329" s="114"/>
      <c r="AF329" s="114"/>
      <c r="AM329" s="114"/>
      <c r="AV329" s="12"/>
      <c r="AY329" s="12"/>
    </row>
    <row r="330" spans="1:51" s="113" customFormat="1" x14ac:dyDescent="0.25">
      <c r="A330" s="114"/>
      <c r="B330" s="12"/>
      <c r="Y330" s="114"/>
      <c r="AF330" s="114"/>
      <c r="AM330" s="114"/>
      <c r="AV330" s="12"/>
      <c r="AY330" s="12"/>
    </row>
    <row r="331" spans="1:51" s="113" customFormat="1" x14ac:dyDescent="0.25">
      <c r="A331" s="114"/>
      <c r="B331" s="12"/>
      <c r="Y331" s="114"/>
      <c r="AF331" s="114"/>
      <c r="AM331" s="114"/>
      <c r="AV331" s="12"/>
      <c r="AY331" s="12"/>
    </row>
    <row r="332" spans="1:51" s="113" customFormat="1" x14ac:dyDescent="0.25">
      <c r="A332" s="114"/>
      <c r="B332" s="12"/>
      <c r="Y332" s="114"/>
      <c r="AF332" s="114"/>
      <c r="AM332" s="114"/>
      <c r="AV332" s="12"/>
      <c r="AY332" s="12"/>
    </row>
    <row r="333" spans="1:51" s="113" customFormat="1" x14ac:dyDescent="0.25">
      <c r="A333" s="114"/>
      <c r="B333" s="12"/>
      <c r="Y333" s="114"/>
      <c r="AF333" s="114"/>
      <c r="AM333" s="114"/>
      <c r="AV333" s="12"/>
      <c r="AY333" s="12"/>
    </row>
    <row r="334" spans="1:51" s="113" customFormat="1" x14ac:dyDescent="0.25">
      <c r="A334" s="114"/>
      <c r="B334" s="12"/>
      <c r="Y334" s="114"/>
      <c r="AF334" s="114"/>
      <c r="AM334" s="114"/>
      <c r="AV334" s="12"/>
      <c r="AY334" s="12"/>
    </row>
    <row r="335" spans="1:51" s="113" customFormat="1" x14ac:dyDescent="0.25">
      <c r="A335" s="114"/>
      <c r="B335" s="12"/>
      <c r="Y335" s="114"/>
      <c r="AF335" s="114"/>
      <c r="AM335" s="114"/>
      <c r="AV335" s="12"/>
      <c r="AY335" s="12"/>
    </row>
    <row r="336" spans="1:51" s="113" customFormat="1" x14ac:dyDescent="0.25">
      <c r="A336" s="114"/>
      <c r="B336" s="12"/>
      <c r="Y336" s="114"/>
      <c r="AF336" s="114"/>
      <c r="AM336" s="114"/>
      <c r="AV336" s="12"/>
      <c r="AY336" s="12"/>
    </row>
    <row r="337" spans="1:51" s="113" customFormat="1" x14ac:dyDescent="0.25">
      <c r="A337" s="114"/>
      <c r="B337" s="12"/>
      <c r="Y337" s="114"/>
      <c r="AF337" s="114"/>
      <c r="AM337" s="114"/>
      <c r="AV337" s="12"/>
      <c r="AY337" s="12"/>
    </row>
    <row r="338" spans="1:51" s="113" customFormat="1" x14ac:dyDescent="0.25">
      <c r="A338" s="114"/>
      <c r="B338" s="12"/>
      <c r="Y338" s="114"/>
      <c r="AF338" s="114"/>
      <c r="AM338" s="114"/>
      <c r="AV338" s="12"/>
      <c r="AY338" s="12"/>
    </row>
    <row r="339" spans="1:51" s="113" customFormat="1" x14ac:dyDescent="0.25">
      <c r="A339" s="114"/>
      <c r="B339" s="12"/>
      <c r="Y339" s="114"/>
      <c r="AF339" s="114"/>
      <c r="AM339" s="114"/>
      <c r="AV339" s="12"/>
      <c r="AY339" s="12"/>
    </row>
    <row r="340" spans="1:51" s="113" customFormat="1" x14ac:dyDescent="0.25">
      <c r="A340" s="114"/>
      <c r="B340" s="12"/>
      <c r="Y340" s="114"/>
      <c r="AF340" s="114"/>
      <c r="AM340" s="114"/>
      <c r="AV340" s="12"/>
      <c r="AY340" s="12"/>
    </row>
    <row r="341" spans="1:51" s="113" customFormat="1" x14ac:dyDescent="0.25">
      <c r="A341" s="114"/>
      <c r="B341" s="12"/>
      <c r="Y341" s="114"/>
      <c r="AF341" s="114"/>
      <c r="AM341" s="114"/>
      <c r="AV341" s="12"/>
      <c r="AY341" s="12"/>
    </row>
    <row r="342" spans="1:51" s="113" customFormat="1" x14ac:dyDescent="0.25">
      <c r="A342" s="114"/>
      <c r="B342" s="12"/>
      <c r="Y342" s="114"/>
      <c r="AF342" s="114"/>
      <c r="AM342" s="114"/>
      <c r="AV342" s="12"/>
      <c r="AY342" s="12"/>
    </row>
    <row r="343" spans="1:51" s="113" customFormat="1" x14ac:dyDescent="0.25">
      <c r="A343" s="114"/>
      <c r="B343" s="12"/>
      <c r="Y343" s="114"/>
      <c r="AF343" s="114"/>
      <c r="AM343" s="114"/>
      <c r="AV343" s="12"/>
      <c r="AY343" s="12"/>
    </row>
    <row r="344" spans="1:51" s="113" customFormat="1" x14ac:dyDescent="0.25">
      <c r="A344" s="114"/>
      <c r="B344" s="12"/>
      <c r="Y344" s="114"/>
      <c r="AF344" s="114"/>
      <c r="AM344" s="114"/>
      <c r="AV344" s="12"/>
      <c r="AY344" s="12"/>
    </row>
    <row r="345" spans="1:51" s="113" customFormat="1" x14ac:dyDescent="0.25">
      <c r="A345" s="114"/>
      <c r="B345" s="12"/>
      <c r="Y345" s="114"/>
      <c r="AF345" s="114"/>
      <c r="AM345" s="114"/>
      <c r="AV345" s="12"/>
      <c r="AY345" s="12"/>
    </row>
    <row r="346" spans="1:51" s="113" customFormat="1" x14ac:dyDescent="0.25">
      <c r="A346" s="114"/>
      <c r="B346" s="12"/>
      <c r="Y346" s="114"/>
      <c r="AF346" s="114"/>
      <c r="AM346" s="114"/>
      <c r="AV346" s="12"/>
      <c r="AY346" s="12"/>
    </row>
    <row r="347" spans="1:51" s="113" customFormat="1" x14ac:dyDescent="0.25">
      <c r="A347" s="114"/>
      <c r="B347" s="12"/>
      <c r="Y347" s="114"/>
      <c r="AF347" s="114"/>
      <c r="AM347" s="114"/>
      <c r="AV347" s="12"/>
      <c r="AY347" s="12"/>
    </row>
    <row r="348" spans="1:51" s="113" customFormat="1" x14ac:dyDescent="0.25">
      <c r="A348" s="114"/>
      <c r="B348" s="12"/>
      <c r="Y348" s="114"/>
      <c r="AF348" s="114"/>
      <c r="AM348" s="114"/>
      <c r="AV348" s="12"/>
      <c r="AY348" s="12"/>
    </row>
    <row r="349" spans="1:51" s="113" customFormat="1" x14ac:dyDescent="0.25">
      <c r="A349" s="114"/>
      <c r="B349" s="12"/>
      <c r="Y349" s="114"/>
      <c r="AF349" s="114"/>
      <c r="AM349" s="114"/>
      <c r="AV349" s="12"/>
      <c r="AY349" s="12"/>
    </row>
    <row r="350" spans="1:51" s="113" customFormat="1" x14ac:dyDescent="0.25">
      <c r="A350" s="114"/>
      <c r="B350" s="12"/>
      <c r="Y350" s="114"/>
      <c r="AF350" s="114"/>
      <c r="AM350" s="114"/>
      <c r="AV350" s="12"/>
      <c r="AY350" s="12"/>
    </row>
    <row r="351" spans="1:51" s="113" customFormat="1" x14ac:dyDescent="0.25">
      <c r="A351" s="114"/>
      <c r="B351" s="12"/>
      <c r="Y351" s="114"/>
      <c r="AF351" s="114"/>
      <c r="AM351" s="114"/>
      <c r="AV351" s="12"/>
      <c r="AY351" s="12"/>
    </row>
    <row r="352" spans="1:51" s="113" customFormat="1" x14ac:dyDescent="0.25">
      <c r="A352" s="114"/>
      <c r="B352" s="12"/>
      <c r="Y352" s="114"/>
      <c r="AF352" s="114"/>
      <c r="AM352" s="114"/>
      <c r="AV352" s="12"/>
      <c r="AY352" s="12"/>
    </row>
    <row r="353" spans="1:51" s="113" customFormat="1" x14ac:dyDescent="0.25">
      <c r="A353" s="114"/>
      <c r="B353" s="12"/>
      <c r="Y353" s="114"/>
      <c r="AF353" s="114"/>
      <c r="AM353" s="114"/>
      <c r="AV353" s="12"/>
      <c r="AY353" s="12"/>
    </row>
    <row r="354" spans="1:51" s="113" customFormat="1" x14ac:dyDescent="0.25">
      <c r="A354" s="114"/>
      <c r="B354" s="12"/>
      <c r="Y354" s="114"/>
      <c r="AF354" s="114"/>
      <c r="AM354" s="114"/>
      <c r="AV354" s="12"/>
      <c r="AY354" s="12"/>
    </row>
    <row r="355" spans="1:51" s="113" customFormat="1" x14ac:dyDescent="0.25">
      <c r="A355" s="114"/>
      <c r="B355" s="12"/>
      <c r="Y355" s="114"/>
      <c r="AF355" s="114"/>
      <c r="AM355" s="114"/>
      <c r="AV355" s="12"/>
      <c r="AY355" s="12"/>
    </row>
    <row r="356" spans="1:51" s="113" customFormat="1" x14ac:dyDescent="0.25">
      <c r="A356" s="114"/>
      <c r="B356" s="12"/>
      <c r="Y356" s="114"/>
      <c r="AF356" s="114"/>
      <c r="AM356" s="114"/>
      <c r="AV356" s="12"/>
      <c r="AY356" s="12"/>
    </row>
    <row r="357" spans="1:51" s="113" customFormat="1" x14ac:dyDescent="0.25">
      <c r="A357" s="114"/>
      <c r="B357" s="12"/>
      <c r="Y357" s="114"/>
      <c r="AF357" s="114"/>
      <c r="AM357" s="114"/>
      <c r="AV357" s="12"/>
      <c r="AY357" s="12"/>
    </row>
    <row r="358" spans="1:51" s="113" customFormat="1" x14ac:dyDescent="0.25">
      <c r="A358" s="114"/>
      <c r="B358" s="12"/>
      <c r="Y358" s="114"/>
      <c r="AF358" s="114"/>
      <c r="AM358" s="114"/>
      <c r="AV358" s="12"/>
      <c r="AY358" s="12"/>
    </row>
    <row r="359" spans="1:51" s="113" customFormat="1" x14ac:dyDescent="0.25">
      <c r="A359" s="114"/>
      <c r="B359" s="12"/>
      <c r="Y359" s="114"/>
      <c r="AF359" s="114"/>
      <c r="AM359" s="114"/>
      <c r="AV359" s="12"/>
      <c r="AY359" s="12"/>
    </row>
    <row r="360" spans="1:51" s="113" customFormat="1" x14ac:dyDescent="0.25">
      <c r="A360" s="114"/>
      <c r="B360" s="12"/>
      <c r="Y360" s="114"/>
      <c r="AF360" s="114"/>
      <c r="AM360" s="114"/>
      <c r="AV360" s="12"/>
      <c r="AY360" s="12"/>
    </row>
    <row r="361" spans="1:51" s="113" customFormat="1" x14ac:dyDescent="0.25">
      <c r="A361" s="114"/>
      <c r="B361" s="12"/>
      <c r="Y361" s="114"/>
      <c r="AF361" s="114"/>
      <c r="AM361" s="114"/>
      <c r="AV361" s="12"/>
      <c r="AY361" s="12"/>
    </row>
    <row r="362" spans="1:51" s="113" customFormat="1" x14ac:dyDescent="0.25">
      <c r="A362" s="114"/>
      <c r="B362" s="12"/>
      <c r="Y362" s="114"/>
      <c r="AF362" s="114"/>
      <c r="AM362" s="114"/>
      <c r="AV362" s="12"/>
      <c r="AY362" s="12"/>
    </row>
    <row r="363" spans="1:51" s="113" customFormat="1" x14ac:dyDescent="0.25">
      <c r="A363" s="114"/>
      <c r="B363" s="12"/>
      <c r="Y363" s="114"/>
      <c r="AF363" s="114"/>
      <c r="AM363" s="114"/>
      <c r="AV363" s="12"/>
      <c r="AY363" s="12"/>
    </row>
    <row r="364" spans="1:51" s="113" customFormat="1" x14ac:dyDescent="0.25">
      <c r="A364" s="114"/>
      <c r="B364" s="12"/>
      <c r="Y364" s="114"/>
      <c r="AF364" s="114"/>
      <c r="AM364" s="114"/>
      <c r="AV364" s="12"/>
      <c r="AY364" s="12"/>
    </row>
    <row r="365" spans="1:51" s="113" customFormat="1" x14ac:dyDescent="0.25">
      <c r="A365" s="114"/>
      <c r="B365" s="12"/>
      <c r="Y365" s="114"/>
      <c r="AF365" s="114"/>
      <c r="AM365" s="114"/>
      <c r="AV365" s="12"/>
      <c r="AY365" s="12"/>
    </row>
    <row r="366" spans="1:51" s="113" customFormat="1" x14ac:dyDescent="0.25">
      <c r="A366" s="114"/>
      <c r="B366" s="12"/>
      <c r="Y366" s="114"/>
      <c r="AF366" s="114"/>
      <c r="AM366" s="114"/>
      <c r="AV366" s="12"/>
      <c r="AY366" s="12"/>
    </row>
    <row r="367" spans="1:51" s="113" customFormat="1" x14ac:dyDescent="0.25">
      <c r="A367" s="114"/>
      <c r="B367" s="12"/>
      <c r="Y367" s="114"/>
      <c r="AF367" s="114"/>
      <c r="AM367" s="114"/>
      <c r="AV367" s="12"/>
      <c r="AY367" s="12"/>
    </row>
    <row r="368" spans="1:51" s="113" customFormat="1" x14ac:dyDescent="0.25">
      <c r="A368" s="114"/>
      <c r="B368" s="12"/>
      <c r="Y368" s="114"/>
      <c r="AF368" s="114"/>
      <c r="AM368" s="114"/>
      <c r="AV368" s="12"/>
      <c r="AY368" s="12"/>
    </row>
    <row r="369" spans="1:51" s="113" customFormat="1" x14ac:dyDescent="0.25">
      <c r="A369" s="114"/>
      <c r="B369" s="12"/>
      <c r="Y369" s="114"/>
      <c r="AF369" s="114"/>
      <c r="AM369" s="114"/>
      <c r="AV369" s="12"/>
      <c r="AY369" s="12"/>
    </row>
    <row r="370" spans="1:51" s="113" customFormat="1" x14ac:dyDescent="0.25">
      <c r="A370" s="114"/>
      <c r="B370" s="12"/>
      <c r="Y370" s="114"/>
      <c r="AF370" s="114"/>
      <c r="AM370" s="114"/>
      <c r="AV370" s="12"/>
      <c r="AY370" s="12"/>
    </row>
    <row r="371" spans="1:51" s="113" customFormat="1" x14ac:dyDescent="0.25">
      <c r="A371" s="114"/>
      <c r="B371" s="12"/>
      <c r="Y371" s="114"/>
      <c r="AF371" s="114"/>
      <c r="AM371" s="114"/>
      <c r="AV371" s="12"/>
      <c r="AY371" s="12"/>
    </row>
    <row r="372" spans="1:51" s="113" customFormat="1" x14ac:dyDescent="0.25">
      <c r="A372" s="114"/>
      <c r="B372" s="12"/>
      <c r="Y372" s="114"/>
      <c r="AF372" s="114"/>
      <c r="AM372" s="114"/>
      <c r="AV372" s="12"/>
      <c r="AY372" s="12"/>
    </row>
    <row r="373" spans="1:51" s="113" customFormat="1" x14ac:dyDescent="0.25">
      <c r="A373" s="114"/>
      <c r="B373" s="12"/>
      <c r="Y373" s="114"/>
      <c r="AF373" s="114"/>
      <c r="AM373" s="114"/>
      <c r="AV373" s="12"/>
      <c r="AY373" s="12"/>
    </row>
    <row r="374" spans="1:51" s="113" customFormat="1" x14ac:dyDescent="0.25">
      <c r="A374" s="114"/>
      <c r="B374" s="12"/>
      <c r="Y374" s="114"/>
      <c r="AF374" s="114"/>
      <c r="AM374" s="114"/>
      <c r="AV374" s="12"/>
      <c r="AY374" s="12"/>
    </row>
    <row r="375" spans="1:51" s="113" customFormat="1" x14ac:dyDescent="0.25">
      <c r="A375" s="114"/>
      <c r="B375" s="12"/>
      <c r="Y375" s="114"/>
      <c r="AF375" s="114"/>
      <c r="AM375" s="114"/>
      <c r="AV375" s="12"/>
      <c r="AY375" s="12"/>
    </row>
    <row r="376" spans="1:51" s="113" customFormat="1" x14ac:dyDescent="0.25">
      <c r="A376" s="114"/>
      <c r="B376" s="12"/>
      <c r="Y376" s="114"/>
      <c r="AF376" s="114"/>
      <c r="AM376" s="114"/>
      <c r="AV376" s="12"/>
      <c r="AY376" s="12"/>
    </row>
    <row r="377" spans="1:51" s="113" customFormat="1" x14ac:dyDescent="0.25">
      <c r="A377" s="114"/>
      <c r="B377" s="12"/>
      <c r="Y377" s="114"/>
      <c r="AF377" s="114"/>
      <c r="AM377" s="114"/>
      <c r="AV377" s="12"/>
      <c r="AY377" s="12"/>
    </row>
    <row r="378" spans="1:51" s="113" customFormat="1" x14ac:dyDescent="0.25">
      <c r="A378" s="114"/>
      <c r="B378" s="12"/>
      <c r="Y378" s="114"/>
      <c r="AF378" s="114"/>
      <c r="AM378" s="114"/>
      <c r="AV378" s="12"/>
      <c r="AY378" s="12"/>
    </row>
    <row r="379" spans="1:51" s="113" customFormat="1" x14ac:dyDescent="0.25">
      <c r="A379" s="114"/>
      <c r="B379" s="12"/>
      <c r="Y379" s="114"/>
      <c r="AF379" s="114"/>
      <c r="AM379" s="114"/>
      <c r="AV379" s="12"/>
      <c r="AY379" s="12"/>
    </row>
    <row r="380" spans="1:51" s="113" customFormat="1" x14ac:dyDescent="0.25">
      <c r="A380" s="114"/>
      <c r="B380" s="12"/>
      <c r="Y380" s="114"/>
      <c r="AF380" s="114"/>
      <c r="AM380" s="114"/>
      <c r="AV380" s="12"/>
      <c r="AY380" s="12"/>
    </row>
    <row r="381" spans="1:51" s="113" customFormat="1" x14ac:dyDescent="0.25">
      <c r="A381" s="114"/>
      <c r="B381" s="12"/>
      <c r="Y381" s="114"/>
      <c r="AF381" s="114"/>
      <c r="AM381" s="114"/>
      <c r="AV381" s="12"/>
      <c r="AY381" s="12"/>
    </row>
    <row r="382" spans="1:51" s="113" customFormat="1" x14ac:dyDescent="0.25">
      <c r="A382" s="114"/>
      <c r="B382" s="12"/>
      <c r="Y382" s="114"/>
      <c r="AF382" s="114"/>
      <c r="AM382" s="114"/>
      <c r="AV382" s="12"/>
      <c r="AY382" s="12"/>
    </row>
    <row r="383" spans="1:51" s="113" customFormat="1" x14ac:dyDescent="0.25">
      <c r="A383" s="114"/>
      <c r="B383" s="12"/>
      <c r="Y383" s="114"/>
      <c r="AF383" s="114"/>
      <c r="AM383" s="114"/>
      <c r="AV383" s="12"/>
      <c r="AY383" s="12"/>
    </row>
    <row r="384" spans="1:51" s="113" customFormat="1" x14ac:dyDescent="0.25">
      <c r="A384" s="114"/>
      <c r="B384" s="12"/>
      <c r="Y384" s="114"/>
      <c r="AF384" s="114"/>
      <c r="AM384" s="114"/>
      <c r="AV384" s="12"/>
      <c r="AY384" s="12"/>
    </row>
    <row r="385" spans="1:51" s="113" customFormat="1" x14ac:dyDescent="0.25">
      <c r="A385" s="114"/>
      <c r="B385" s="12"/>
      <c r="Y385" s="114"/>
      <c r="AF385" s="114"/>
      <c r="AM385" s="114"/>
      <c r="AV385" s="12"/>
      <c r="AY385" s="12"/>
    </row>
    <row r="386" spans="1:51" s="113" customFormat="1" x14ac:dyDescent="0.25">
      <c r="A386" s="114"/>
      <c r="B386" s="12"/>
      <c r="Y386" s="114"/>
      <c r="AF386" s="114"/>
      <c r="AM386" s="114"/>
      <c r="AV386" s="12"/>
      <c r="AY386" s="12"/>
    </row>
    <row r="387" spans="1:51" s="113" customFormat="1" x14ac:dyDescent="0.25">
      <c r="A387" s="114"/>
      <c r="B387" s="12"/>
      <c r="Y387" s="114"/>
      <c r="AF387" s="114"/>
      <c r="AM387" s="114"/>
      <c r="AV387" s="12"/>
      <c r="AY387" s="12"/>
    </row>
    <row r="388" spans="1:51" s="113" customFormat="1" x14ac:dyDescent="0.25">
      <c r="A388" s="114"/>
      <c r="B388" s="12"/>
      <c r="Y388" s="114"/>
      <c r="AF388" s="114"/>
      <c r="AM388" s="114"/>
      <c r="AV388" s="12"/>
      <c r="AY388" s="12"/>
    </row>
    <row r="389" spans="1:51" s="113" customFormat="1" x14ac:dyDescent="0.25">
      <c r="A389" s="114"/>
      <c r="B389" s="12"/>
      <c r="Y389" s="114"/>
      <c r="AF389" s="114"/>
      <c r="AM389" s="114"/>
      <c r="AV389" s="12"/>
      <c r="AY389" s="12"/>
    </row>
    <row r="390" spans="1:51" s="113" customFormat="1" x14ac:dyDescent="0.25">
      <c r="A390" s="114"/>
      <c r="B390" s="12"/>
      <c r="Y390" s="114"/>
      <c r="AF390" s="114"/>
      <c r="AM390" s="114"/>
      <c r="AV390" s="12"/>
      <c r="AY390" s="12"/>
    </row>
    <row r="391" spans="1:51" s="113" customFormat="1" x14ac:dyDescent="0.25">
      <c r="A391" s="114"/>
      <c r="B391" s="12"/>
      <c r="Y391" s="114"/>
      <c r="AF391" s="114"/>
      <c r="AM391" s="114"/>
      <c r="AV391" s="12"/>
      <c r="AY391" s="12"/>
    </row>
    <row r="392" spans="1:51" s="113" customFormat="1" x14ac:dyDescent="0.25">
      <c r="A392" s="114"/>
      <c r="B392" s="12"/>
      <c r="Y392" s="114"/>
      <c r="AF392" s="114"/>
      <c r="AM392" s="114"/>
      <c r="AV392" s="12"/>
      <c r="AY392" s="12"/>
    </row>
    <row r="393" spans="1:51" s="113" customFormat="1" x14ac:dyDescent="0.25">
      <c r="A393" s="114"/>
      <c r="B393" s="12"/>
      <c r="Y393" s="114"/>
      <c r="AF393" s="114"/>
      <c r="AM393" s="114"/>
      <c r="AV393" s="12"/>
      <c r="AY393" s="12"/>
    </row>
    <row r="394" spans="1:51" s="113" customFormat="1" x14ac:dyDescent="0.25">
      <c r="A394" s="114"/>
      <c r="B394" s="12"/>
      <c r="Y394" s="114"/>
      <c r="AF394" s="114"/>
      <c r="AM394" s="114"/>
      <c r="AV394" s="12"/>
      <c r="AY394" s="12"/>
    </row>
    <row r="395" spans="1:51" s="113" customFormat="1" x14ac:dyDescent="0.25">
      <c r="A395" s="114"/>
      <c r="B395" s="12"/>
      <c r="Y395" s="114"/>
      <c r="AF395" s="114"/>
      <c r="AM395" s="114"/>
      <c r="AV395" s="12"/>
      <c r="AY395" s="12"/>
    </row>
    <row r="396" spans="1:51" s="113" customFormat="1" x14ac:dyDescent="0.25">
      <c r="A396" s="114"/>
      <c r="B396" s="12"/>
      <c r="Y396" s="114"/>
      <c r="AF396" s="114"/>
      <c r="AM396" s="114"/>
      <c r="AV396" s="12"/>
      <c r="AY396" s="12"/>
    </row>
    <row r="397" spans="1:51" s="113" customFormat="1" x14ac:dyDescent="0.25">
      <c r="A397" s="114"/>
      <c r="B397" s="12"/>
      <c r="Y397" s="114"/>
      <c r="AF397" s="114"/>
      <c r="AM397" s="114"/>
      <c r="AV397" s="12"/>
      <c r="AY397" s="12"/>
    </row>
    <row r="398" spans="1:51" s="113" customFormat="1" x14ac:dyDescent="0.25">
      <c r="A398" s="114"/>
      <c r="B398" s="12"/>
      <c r="Y398" s="114"/>
      <c r="AF398" s="114"/>
      <c r="AM398" s="114"/>
      <c r="AV398" s="12"/>
      <c r="AY398" s="12"/>
    </row>
    <row r="399" spans="1:51" s="113" customFormat="1" x14ac:dyDescent="0.25">
      <c r="A399" s="114"/>
      <c r="B399" s="12"/>
      <c r="Y399" s="114"/>
      <c r="AF399" s="114"/>
      <c r="AM399" s="114"/>
      <c r="AV399" s="12"/>
      <c r="AY399" s="12"/>
    </row>
    <row r="400" spans="1:51" s="113" customFormat="1" x14ac:dyDescent="0.25">
      <c r="A400" s="114"/>
      <c r="B400" s="12"/>
      <c r="Y400" s="114"/>
      <c r="AF400" s="114"/>
      <c r="AM400" s="114"/>
      <c r="AV400" s="12"/>
      <c r="AY400" s="12"/>
    </row>
    <row r="401" spans="1:51" s="113" customFormat="1" x14ac:dyDescent="0.25">
      <c r="A401" s="114"/>
      <c r="B401" s="12"/>
      <c r="Y401" s="114"/>
      <c r="AF401" s="114"/>
      <c r="AM401" s="114"/>
      <c r="AV401" s="12"/>
      <c r="AY401" s="12"/>
    </row>
    <row r="402" spans="1:51" s="113" customFormat="1" x14ac:dyDescent="0.25">
      <c r="A402" s="114"/>
      <c r="B402" s="12"/>
      <c r="Y402" s="114"/>
      <c r="AF402" s="114"/>
      <c r="AM402" s="114"/>
      <c r="AV402" s="12"/>
      <c r="AY402" s="12"/>
    </row>
    <row r="403" spans="1:51" s="113" customFormat="1" x14ac:dyDescent="0.25">
      <c r="A403" s="114"/>
      <c r="B403" s="12"/>
      <c r="Y403" s="114"/>
      <c r="AF403" s="114"/>
      <c r="AM403" s="114"/>
      <c r="AV403" s="12"/>
      <c r="AY403" s="12"/>
    </row>
    <row r="404" spans="1:51" s="113" customFormat="1" x14ac:dyDescent="0.25">
      <c r="A404" s="114"/>
      <c r="B404" s="12"/>
      <c r="Y404" s="114"/>
      <c r="AF404" s="114"/>
      <c r="AM404" s="114"/>
      <c r="AV404" s="12"/>
      <c r="AY404" s="12"/>
    </row>
    <row r="405" spans="1:51" s="113" customFormat="1" x14ac:dyDescent="0.25">
      <c r="A405" s="114"/>
      <c r="B405" s="12"/>
      <c r="Y405" s="114"/>
      <c r="AF405" s="114"/>
      <c r="AM405" s="114"/>
      <c r="AV405" s="12"/>
      <c r="AY405" s="12"/>
    </row>
    <row r="406" spans="1:51" s="113" customFormat="1" x14ac:dyDescent="0.25">
      <c r="A406" s="114"/>
      <c r="B406" s="12"/>
      <c r="Y406" s="114"/>
      <c r="AF406" s="114"/>
      <c r="AM406" s="114"/>
      <c r="AV406" s="12"/>
      <c r="AY406" s="12"/>
    </row>
    <row r="407" spans="1:51" s="113" customFormat="1" x14ac:dyDescent="0.25">
      <c r="A407" s="114"/>
      <c r="B407" s="12"/>
      <c r="Y407" s="114"/>
      <c r="AF407" s="114"/>
      <c r="AM407" s="114"/>
      <c r="AV407" s="12"/>
      <c r="AY407" s="12"/>
    </row>
    <row r="408" spans="1:51" s="113" customFormat="1" x14ac:dyDescent="0.25">
      <c r="A408" s="114"/>
      <c r="B408" s="12"/>
      <c r="Y408" s="114"/>
      <c r="AF408" s="114"/>
      <c r="AM408" s="114"/>
      <c r="AV408" s="12"/>
      <c r="AY408" s="12"/>
    </row>
    <row r="409" spans="1:51" s="113" customFormat="1" x14ac:dyDescent="0.25">
      <c r="A409" s="114"/>
      <c r="B409" s="12"/>
      <c r="Y409" s="114"/>
      <c r="AF409" s="114"/>
      <c r="AM409" s="114"/>
      <c r="AV409" s="12"/>
      <c r="AY409" s="12"/>
    </row>
    <row r="410" spans="1:51" s="113" customFormat="1" x14ac:dyDescent="0.25">
      <c r="A410" s="114"/>
      <c r="B410" s="12"/>
      <c r="Y410" s="114"/>
      <c r="AF410" s="114"/>
      <c r="AM410" s="114"/>
      <c r="AV410" s="12"/>
      <c r="AY410" s="12"/>
    </row>
    <row r="411" spans="1:51" s="113" customFormat="1" x14ac:dyDescent="0.25">
      <c r="A411" s="114"/>
      <c r="B411" s="12"/>
      <c r="Y411" s="114"/>
      <c r="AF411" s="114"/>
      <c r="AM411" s="114"/>
      <c r="AV411" s="12"/>
      <c r="AY411" s="12"/>
    </row>
  </sheetData>
  <customSheetViews>
    <customSheetView guid="{3A8CB22C-810C-4E50-A760-7DCAD2CF78DF}" scale="78" topLeftCell="A47">
      <selection activeCell="P67" sqref="P67"/>
      <pageMargins left="0.7" right="0.7" top="0.75" bottom="0.75" header="0.3" footer="0.3"/>
    </customSheetView>
  </customSheetViews>
  <mergeCells count="33">
    <mergeCell ref="A16:AY16"/>
    <mergeCell ref="AW3:AW5"/>
    <mergeCell ref="AX3:AX5"/>
    <mergeCell ref="E3:K3"/>
    <mergeCell ref="A2:AY2"/>
    <mergeCell ref="A24:AY24"/>
    <mergeCell ref="A8:AY8"/>
    <mergeCell ref="A20:AY20"/>
    <mergeCell ref="A22:AY22"/>
    <mergeCell ref="A7:D7"/>
    <mergeCell ref="A18:AY18"/>
    <mergeCell ref="AN4:AT4"/>
    <mergeCell ref="AN3:AT3"/>
    <mergeCell ref="AG3:AM3"/>
    <mergeCell ref="A3:A5"/>
    <mergeCell ref="A12:AY12"/>
    <mergeCell ref="A14:AY14"/>
    <mergeCell ref="AG4:AM4"/>
    <mergeCell ref="S4:Y4"/>
    <mergeCell ref="AY3:AY5"/>
    <mergeCell ref="A1:AY1"/>
    <mergeCell ref="A6:D6"/>
    <mergeCell ref="D3:D5"/>
    <mergeCell ref="C3:C5"/>
    <mergeCell ref="B3:B5"/>
    <mergeCell ref="AU3:AU5"/>
    <mergeCell ref="E4:K4"/>
    <mergeCell ref="Z3:AF3"/>
    <mergeCell ref="Z4:AF4"/>
    <mergeCell ref="L3:R3"/>
    <mergeCell ref="L4:R4"/>
    <mergeCell ref="S3:Y3"/>
    <mergeCell ref="AV3:AV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21"/>
  <sheetViews>
    <sheetView topLeftCell="A7" zoomScale="55" zoomScaleNormal="55" zoomScaleSheetLayoutView="50" zoomScalePageLayoutView="90" workbookViewId="0">
      <selection activeCell="G17" sqref="G17"/>
    </sheetView>
  </sheetViews>
  <sheetFormatPr defaultColWidth="9.140625" defaultRowHeight="18" x14ac:dyDescent="0.25"/>
  <cols>
    <col min="1" max="1" width="14.140625" style="151" customWidth="1"/>
    <col min="2" max="2" width="42.7109375" style="30" customWidth="1"/>
    <col min="3" max="3" width="24.140625" style="26" customWidth="1"/>
    <col min="4" max="4" width="22.42578125" style="26" customWidth="1"/>
    <col min="5" max="24" width="14.7109375" style="26" customWidth="1"/>
    <col min="25" max="25" width="14.7109375" style="27" customWidth="1"/>
    <col min="26" max="31" width="14.7109375" style="26" customWidth="1"/>
    <col min="32" max="32" width="14.7109375" style="27" customWidth="1"/>
    <col min="33" max="38" width="14.7109375" style="26" customWidth="1"/>
    <col min="39" max="39" width="14.7109375" style="27" customWidth="1"/>
    <col min="40" max="46" width="14.7109375" style="26" customWidth="1"/>
    <col min="47" max="47" width="20.7109375" style="26" customWidth="1"/>
    <col min="48" max="48" width="100.5703125" style="30" customWidth="1"/>
    <col min="49" max="49" width="14.5703125" style="26" customWidth="1"/>
    <col min="50" max="50" width="16.140625" style="26" customWidth="1"/>
    <col min="51" max="51" width="25.28515625" style="30" customWidth="1"/>
    <col min="52" max="16384" width="9.140625" style="26"/>
  </cols>
  <sheetData>
    <row r="1" spans="1:122" x14ac:dyDescent="0.25">
      <c r="AN1" s="27"/>
      <c r="AQ1" s="27"/>
      <c r="AR1" s="27"/>
      <c r="AS1" s="27"/>
    </row>
    <row r="2" spans="1:122" ht="45" customHeight="1" x14ac:dyDescent="0.25">
      <c r="A2" s="336" t="s">
        <v>308</v>
      </c>
      <c r="B2" s="336"/>
      <c r="C2" s="336"/>
      <c r="D2" s="336"/>
      <c r="E2" s="336"/>
      <c r="F2" s="336"/>
      <c r="G2" s="336"/>
      <c r="H2" s="336"/>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row>
    <row r="3" spans="1:122" s="30" customFormat="1" ht="56.25" customHeight="1" thickBot="1" x14ac:dyDescent="0.35">
      <c r="A3" s="317" t="s">
        <v>313</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row>
    <row r="4" spans="1:122" ht="18" customHeight="1" thickBot="1" x14ac:dyDescent="0.3">
      <c r="A4" s="359" t="s">
        <v>1</v>
      </c>
      <c r="B4" s="359" t="s">
        <v>0</v>
      </c>
      <c r="C4" s="359" t="s">
        <v>40</v>
      </c>
      <c r="D4" s="359" t="s">
        <v>39</v>
      </c>
      <c r="E4" s="362">
        <v>2022</v>
      </c>
      <c r="F4" s="382"/>
      <c r="G4" s="382"/>
      <c r="H4" s="382"/>
      <c r="I4" s="382"/>
      <c r="J4" s="382"/>
      <c r="K4" s="383"/>
      <c r="L4" s="362">
        <v>2023</v>
      </c>
      <c r="M4" s="382"/>
      <c r="N4" s="382"/>
      <c r="O4" s="382"/>
      <c r="P4" s="382"/>
      <c r="Q4" s="382"/>
      <c r="R4" s="383"/>
      <c r="S4" s="362">
        <v>2024</v>
      </c>
      <c r="T4" s="382"/>
      <c r="U4" s="382"/>
      <c r="V4" s="382"/>
      <c r="W4" s="382"/>
      <c r="X4" s="382"/>
      <c r="Y4" s="383"/>
      <c r="Z4" s="362">
        <v>2025</v>
      </c>
      <c r="AA4" s="382"/>
      <c r="AB4" s="382"/>
      <c r="AC4" s="382"/>
      <c r="AD4" s="382"/>
      <c r="AE4" s="382"/>
      <c r="AF4" s="383"/>
      <c r="AG4" s="362">
        <v>2026</v>
      </c>
      <c r="AH4" s="382"/>
      <c r="AI4" s="382"/>
      <c r="AJ4" s="382"/>
      <c r="AK4" s="382"/>
      <c r="AL4" s="382"/>
      <c r="AM4" s="383"/>
      <c r="AN4" s="362">
        <v>2027</v>
      </c>
      <c r="AO4" s="382"/>
      <c r="AP4" s="382"/>
      <c r="AQ4" s="382"/>
      <c r="AR4" s="382"/>
      <c r="AS4" s="382"/>
      <c r="AT4" s="383"/>
      <c r="AU4" s="359" t="s">
        <v>42</v>
      </c>
      <c r="AV4" s="359" t="s">
        <v>4</v>
      </c>
      <c r="AW4" s="379" t="s">
        <v>36</v>
      </c>
      <c r="AX4" s="379" t="s">
        <v>37</v>
      </c>
      <c r="AY4" s="359" t="s">
        <v>5</v>
      </c>
    </row>
    <row r="5" spans="1:122" ht="27" customHeight="1" thickBot="1" x14ac:dyDescent="0.3">
      <c r="A5" s="375"/>
      <c r="B5" s="375"/>
      <c r="C5" s="375"/>
      <c r="D5" s="375"/>
      <c r="E5" s="329" t="s">
        <v>896</v>
      </c>
      <c r="F5" s="329"/>
      <c r="G5" s="329"/>
      <c r="H5" s="329"/>
      <c r="I5" s="329"/>
      <c r="J5" s="329"/>
      <c r="K5" s="330"/>
      <c r="L5" s="329" t="s">
        <v>896</v>
      </c>
      <c r="M5" s="329"/>
      <c r="N5" s="329"/>
      <c r="O5" s="329"/>
      <c r="P5" s="329"/>
      <c r="Q5" s="329"/>
      <c r="R5" s="330"/>
      <c r="S5" s="329" t="s">
        <v>896</v>
      </c>
      <c r="T5" s="329"/>
      <c r="U5" s="329"/>
      <c r="V5" s="329"/>
      <c r="W5" s="329"/>
      <c r="X5" s="329"/>
      <c r="Y5" s="330"/>
      <c r="Z5" s="329" t="s">
        <v>896</v>
      </c>
      <c r="AA5" s="329"/>
      <c r="AB5" s="329"/>
      <c r="AC5" s="329"/>
      <c r="AD5" s="329"/>
      <c r="AE5" s="329"/>
      <c r="AF5" s="330"/>
      <c r="AG5" s="329" t="s">
        <v>896</v>
      </c>
      <c r="AH5" s="329"/>
      <c r="AI5" s="329"/>
      <c r="AJ5" s="329"/>
      <c r="AK5" s="329"/>
      <c r="AL5" s="329"/>
      <c r="AM5" s="330"/>
      <c r="AN5" s="329" t="s">
        <v>896</v>
      </c>
      <c r="AO5" s="329"/>
      <c r="AP5" s="329"/>
      <c r="AQ5" s="329"/>
      <c r="AR5" s="329"/>
      <c r="AS5" s="329"/>
      <c r="AT5" s="330"/>
      <c r="AU5" s="375"/>
      <c r="AV5" s="375"/>
      <c r="AW5" s="380"/>
      <c r="AX5" s="380"/>
      <c r="AY5" s="375"/>
    </row>
    <row r="6" spans="1:122" ht="102.75" customHeight="1" thickBot="1" x14ac:dyDescent="0.3">
      <c r="A6" s="376"/>
      <c r="B6" s="376"/>
      <c r="C6" s="376"/>
      <c r="D6" s="376"/>
      <c r="E6" s="23" t="s">
        <v>2</v>
      </c>
      <c r="F6" s="23" t="s">
        <v>3</v>
      </c>
      <c r="G6" s="23" t="s">
        <v>31</v>
      </c>
      <c r="H6" s="23" t="s">
        <v>195</v>
      </c>
      <c r="I6" s="23" t="s">
        <v>33</v>
      </c>
      <c r="J6" s="23" t="s">
        <v>34</v>
      </c>
      <c r="K6" s="23" t="s">
        <v>35</v>
      </c>
      <c r="L6" s="23" t="s">
        <v>2</v>
      </c>
      <c r="M6" s="23" t="s">
        <v>3</v>
      </c>
      <c r="N6" s="23" t="s">
        <v>31</v>
      </c>
      <c r="O6" s="23" t="s">
        <v>32</v>
      </c>
      <c r="P6" s="23" t="s">
        <v>33</v>
      </c>
      <c r="Q6" s="23" t="s">
        <v>34</v>
      </c>
      <c r="R6" s="23" t="s">
        <v>41</v>
      </c>
      <c r="S6" s="23" t="s">
        <v>2</v>
      </c>
      <c r="T6" s="23" t="s">
        <v>3</v>
      </c>
      <c r="U6" s="23" t="s">
        <v>31</v>
      </c>
      <c r="V6" s="23" t="s">
        <v>32</v>
      </c>
      <c r="W6" s="23" t="s">
        <v>33</v>
      </c>
      <c r="X6" s="23" t="s">
        <v>34</v>
      </c>
      <c r="Y6" s="23" t="s">
        <v>35</v>
      </c>
      <c r="Z6" s="23" t="s">
        <v>2</v>
      </c>
      <c r="AA6" s="23" t="s">
        <v>3</v>
      </c>
      <c r="AB6" s="23" t="s">
        <v>31</v>
      </c>
      <c r="AC6" s="23" t="s">
        <v>32</v>
      </c>
      <c r="AD6" s="23" t="s">
        <v>33</v>
      </c>
      <c r="AE6" s="23" t="s">
        <v>34</v>
      </c>
      <c r="AF6" s="23" t="s">
        <v>35</v>
      </c>
      <c r="AG6" s="23" t="s">
        <v>2</v>
      </c>
      <c r="AH6" s="23" t="s">
        <v>3</v>
      </c>
      <c r="AI6" s="23" t="s">
        <v>31</v>
      </c>
      <c r="AJ6" s="23" t="s">
        <v>32</v>
      </c>
      <c r="AK6" s="23" t="s">
        <v>33</v>
      </c>
      <c r="AL6" s="23" t="s">
        <v>34</v>
      </c>
      <c r="AM6" s="23" t="s">
        <v>41</v>
      </c>
      <c r="AN6" s="23" t="s">
        <v>2</v>
      </c>
      <c r="AO6" s="23" t="s">
        <v>3</v>
      </c>
      <c r="AP6" s="23" t="s">
        <v>31</v>
      </c>
      <c r="AQ6" s="23" t="s">
        <v>32</v>
      </c>
      <c r="AR6" s="23" t="s">
        <v>33</v>
      </c>
      <c r="AS6" s="23" t="s">
        <v>34</v>
      </c>
      <c r="AT6" s="23" t="s">
        <v>41</v>
      </c>
      <c r="AU6" s="376"/>
      <c r="AV6" s="376"/>
      <c r="AW6" s="381"/>
      <c r="AX6" s="381"/>
      <c r="AY6" s="376"/>
    </row>
    <row r="7" spans="1:122" s="25" customFormat="1" ht="18.75" customHeight="1" thickBot="1" x14ac:dyDescent="0.3">
      <c r="A7" s="357"/>
      <c r="B7" s="377"/>
      <c r="C7" s="377"/>
      <c r="D7" s="378"/>
      <c r="E7" s="19">
        <f>E8</f>
        <v>15000</v>
      </c>
      <c r="F7" s="19">
        <f>F8</f>
        <v>0</v>
      </c>
      <c r="G7" s="19">
        <f>G8</f>
        <v>19326</v>
      </c>
      <c r="H7" s="19"/>
      <c r="I7" s="19">
        <f>I8</f>
        <v>0</v>
      </c>
      <c r="J7" s="19"/>
      <c r="K7" s="19">
        <f>K8</f>
        <v>34326</v>
      </c>
      <c r="L7" s="19">
        <f>L8</f>
        <v>0</v>
      </c>
      <c r="M7" s="19">
        <f>M8</f>
        <v>0</v>
      </c>
      <c r="N7" s="19">
        <f>N8</f>
        <v>0</v>
      </c>
      <c r="O7" s="19"/>
      <c r="P7" s="19">
        <f>P8</f>
        <v>0</v>
      </c>
      <c r="Q7" s="19"/>
      <c r="R7" s="19">
        <f>R8</f>
        <v>0</v>
      </c>
      <c r="S7" s="19">
        <f>S8</f>
        <v>0</v>
      </c>
      <c r="T7" s="19">
        <f>T8</f>
        <v>0</v>
      </c>
      <c r="U7" s="19">
        <f>U8</f>
        <v>0</v>
      </c>
      <c r="V7" s="19"/>
      <c r="W7" s="19">
        <f>W8</f>
        <v>0</v>
      </c>
      <c r="X7" s="19"/>
      <c r="Y7" s="19">
        <f>Y8</f>
        <v>0</v>
      </c>
      <c r="Z7" s="19">
        <f>Z8</f>
        <v>250000</v>
      </c>
      <c r="AA7" s="19">
        <f>AA8</f>
        <v>0</v>
      </c>
      <c r="AB7" s="19">
        <f>AB8</f>
        <v>0</v>
      </c>
      <c r="AC7" s="19"/>
      <c r="AD7" s="19">
        <f>AD8</f>
        <v>250000</v>
      </c>
      <c r="AE7" s="19"/>
      <c r="AF7" s="19">
        <f>AF8</f>
        <v>500000</v>
      </c>
      <c r="AG7" s="19">
        <f>AG8</f>
        <v>250000</v>
      </c>
      <c r="AH7" s="19">
        <f>AH8</f>
        <v>0</v>
      </c>
      <c r="AI7" s="19">
        <f>AI8</f>
        <v>0</v>
      </c>
      <c r="AJ7" s="19"/>
      <c r="AK7" s="19">
        <f>AK8</f>
        <v>250000</v>
      </c>
      <c r="AL7" s="19"/>
      <c r="AM7" s="19">
        <f>AM8</f>
        <v>500000</v>
      </c>
      <c r="AN7" s="19">
        <f>AN8</f>
        <v>0</v>
      </c>
      <c r="AO7" s="19">
        <f>AO8</f>
        <v>0</v>
      </c>
      <c r="AP7" s="19">
        <f>AP8</f>
        <v>0</v>
      </c>
      <c r="AQ7" s="19"/>
      <c r="AR7" s="19">
        <f>AR8</f>
        <v>0</v>
      </c>
      <c r="AS7" s="19"/>
      <c r="AT7" s="19">
        <f>AT8</f>
        <v>0</v>
      </c>
      <c r="AU7" s="19">
        <f>AU8</f>
        <v>1034326</v>
      </c>
      <c r="AV7" s="31"/>
      <c r="AW7" s="24"/>
      <c r="AX7" s="19"/>
      <c r="AY7" s="31"/>
    </row>
    <row r="8" spans="1:122" s="61" customFormat="1" ht="61.5" customHeight="1" thickBot="1" x14ac:dyDescent="0.3">
      <c r="A8" s="370" t="s">
        <v>638</v>
      </c>
      <c r="B8" s="371"/>
      <c r="C8" s="371"/>
      <c r="D8" s="371"/>
      <c r="E8" s="137">
        <f>SUM(E10:E11,E13:E14)</f>
        <v>15000</v>
      </c>
      <c r="F8" s="137">
        <f t="shared" ref="F8:AU8" si="0">SUM(F10:F11,F13:F14)</f>
        <v>0</v>
      </c>
      <c r="G8" s="137">
        <f t="shared" si="0"/>
        <v>19326</v>
      </c>
      <c r="H8" s="137"/>
      <c r="I8" s="137">
        <f t="shared" si="0"/>
        <v>0</v>
      </c>
      <c r="J8" s="137"/>
      <c r="K8" s="137">
        <f t="shared" si="0"/>
        <v>34326</v>
      </c>
      <c r="L8" s="137">
        <f>SUM(L10:L11,L13:L14)</f>
        <v>0</v>
      </c>
      <c r="M8" s="137">
        <f t="shared" si="0"/>
        <v>0</v>
      </c>
      <c r="N8" s="137">
        <f t="shared" si="0"/>
        <v>0</v>
      </c>
      <c r="O8" s="137"/>
      <c r="P8" s="137">
        <f t="shared" si="0"/>
        <v>0</v>
      </c>
      <c r="Q8" s="137"/>
      <c r="R8" s="137">
        <f t="shared" si="0"/>
        <v>0</v>
      </c>
      <c r="S8" s="137">
        <f>SUM(S10:S11,S13:S14)</f>
        <v>0</v>
      </c>
      <c r="T8" s="137">
        <f t="shared" si="0"/>
        <v>0</v>
      </c>
      <c r="U8" s="137">
        <f t="shared" si="0"/>
        <v>0</v>
      </c>
      <c r="V8" s="137"/>
      <c r="W8" s="137">
        <f t="shared" si="0"/>
        <v>0</v>
      </c>
      <c r="X8" s="137"/>
      <c r="Y8" s="137">
        <f t="shared" si="0"/>
        <v>0</v>
      </c>
      <c r="Z8" s="137">
        <f>SUM(Z10:Z11,Z13:Z14)</f>
        <v>250000</v>
      </c>
      <c r="AA8" s="137">
        <f t="shared" si="0"/>
        <v>0</v>
      </c>
      <c r="AB8" s="137">
        <f t="shared" si="0"/>
        <v>0</v>
      </c>
      <c r="AC8" s="137"/>
      <c r="AD8" s="137">
        <f t="shared" si="0"/>
        <v>250000</v>
      </c>
      <c r="AE8" s="137"/>
      <c r="AF8" s="137">
        <f t="shared" si="0"/>
        <v>500000</v>
      </c>
      <c r="AG8" s="137">
        <f>SUM(AG10:AG11,AG13:AG14)</f>
        <v>250000</v>
      </c>
      <c r="AH8" s="137">
        <f t="shared" si="0"/>
        <v>0</v>
      </c>
      <c r="AI8" s="137">
        <f t="shared" si="0"/>
        <v>0</v>
      </c>
      <c r="AJ8" s="137"/>
      <c r="AK8" s="137">
        <f t="shared" si="0"/>
        <v>250000</v>
      </c>
      <c r="AL8" s="137"/>
      <c r="AM8" s="137">
        <f t="shared" si="0"/>
        <v>500000</v>
      </c>
      <c r="AN8" s="137">
        <f>SUM(AN10:AN11,AN13:AN14)</f>
        <v>0</v>
      </c>
      <c r="AO8" s="137">
        <f t="shared" si="0"/>
        <v>0</v>
      </c>
      <c r="AP8" s="137">
        <f t="shared" si="0"/>
        <v>0</v>
      </c>
      <c r="AQ8" s="137"/>
      <c r="AR8" s="137">
        <f t="shared" si="0"/>
        <v>0</v>
      </c>
      <c r="AS8" s="137"/>
      <c r="AT8" s="137">
        <f t="shared" si="0"/>
        <v>0</v>
      </c>
      <c r="AU8" s="137">
        <f t="shared" si="0"/>
        <v>1034326</v>
      </c>
      <c r="AV8" s="137"/>
      <c r="AW8" s="137"/>
      <c r="AX8" s="137"/>
      <c r="AY8" s="137"/>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row>
    <row r="9" spans="1:122" s="59" customFormat="1" ht="31.5" customHeight="1" x14ac:dyDescent="0.25">
      <c r="A9" s="368" t="s">
        <v>867</v>
      </c>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row>
    <row r="10" spans="1:122" s="40" customFormat="1" ht="345.75" customHeight="1" x14ac:dyDescent="0.25">
      <c r="A10" s="43" t="s">
        <v>639</v>
      </c>
      <c r="B10" s="66" t="s">
        <v>749</v>
      </c>
      <c r="C10" s="71" t="s">
        <v>145</v>
      </c>
      <c r="D10" s="66"/>
      <c r="E10" s="84">
        <f>34326-G10</f>
        <v>15000</v>
      </c>
      <c r="F10" s="84"/>
      <c r="G10" s="84">
        <v>19326</v>
      </c>
      <c r="H10" s="84"/>
      <c r="I10" s="84"/>
      <c r="J10" s="84"/>
      <c r="K10" s="83">
        <f t="shared" ref="K10:K11" si="1">E10+F10+G10+I10</f>
        <v>34326</v>
      </c>
      <c r="L10" s="84"/>
      <c r="M10" s="84"/>
      <c r="N10" s="84"/>
      <c r="O10" s="84"/>
      <c r="P10" s="84"/>
      <c r="Q10" s="84"/>
      <c r="R10" s="83">
        <f t="shared" ref="R10:R11" si="2">L10+M10+N10+P10</f>
        <v>0</v>
      </c>
      <c r="S10" s="84"/>
      <c r="T10" s="84"/>
      <c r="U10" s="84"/>
      <c r="V10" s="84"/>
      <c r="W10" s="84"/>
      <c r="X10" s="84"/>
      <c r="Y10" s="83">
        <f t="shared" ref="Y10:Y11" si="3">S10+T10+U10+W10</f>
        <v>0</v>
      </c>
      <c r="Z10" s="84"/>
      <c r="AA10" s="84"/>
      <c r="AB10" s="84"/>
      <c r="AC10" s="84"/>
      <c r="AD10" s="84"/>
      <c r="AE10" s="84"/>
      <c r="AF10" s="83">
        <f t="shared" ref="AF10:AF11" si="4">Z10+AA10+AB10+AD10</f>
        <v>0</v>
      </c>
      <c r="AG10" s="84"/>
      <c r="AH10" s="84"/>
      <c r="AI10" s="84"/>
      <c r="AJ10" s="84"/>
      <c r="AK10" s="84"/>
      <c r="AL10" s="84"/>
      <c r="AM10" s="83">
        <f t="shared" ref="AM10:AM11" si="5">AG10+AH10+AI10+AK10</f>
        <v>0</v>
      </c>
      <c r="AN10" s="84"/>
      <c r="AO10" s="84"/>
      <c r="AP10" s="84"/>
      <c r="AQ10" s="84"/>
      <c r="AR10" s="84"/>
      <c r="AS10" s="84"/>
      <c r="AT10" s="83">
        <f t="shared" ref="AT10:AT11" si="6">AN10+AO10+AP10+AR10</f>
        <v>0</v>
      </c>
      <c r="AU10" s="85">
        <f t="shared" ref="AU10:AU11" si="7">AT10+AM10+AF10+Y10+R10+K10+D10</f>
        <v>34326</v>
      </c>
      <c r="AV10" s="93" t="s">
        <v>780</v>
      </c>
      <c r="AW10" s="74">
        <v>2022</v>
      </c>
      <c r="AX10" s="74">
        <v>2022</v>
      </c>
      <c r="AY10" s="102" t="s">
        <v>111</v>
      </c>
    </row>
    <row r="11" spans="1:122" s="40" customFormat="1" ht="45" customHeight="1" thickBot="1" x14ac:dyDescent="0.3">
      <c r="A11" s="43"/>
      <c r="B11" s="66"/>
      <c r="C11" s="66"/>
      <c r="D11" s="66"/>
      <c r="E11" s="84"/>
      <c r="F11" s="84"/>
      <c r="G11" s="84"/>
      <c r="H11" s="84"/>
      <c r="I11" s="84"/>
      <c r="J11" s="84"/>
      <c r="K11" s="83">
        <f t="shared" si="1"/>
        <v>0</v>
      </c>
      <c r="L11" s="84"/>
      <c r="M11" s="84"/>
      <c r="N11" s="84"/>
      <c r="O11" s="84"/>
      <c r="P11" s="84"/>
      <c r="Q11" s="84"/>
      <c r="R11" s="83">
        <f t="shared" si="2"/>
        <v>0</v>
      </c>
      <c r="S11" s="84"/>
      <c r="T11" s="84"/>
      <c r="U11" s="84"/>
      <c r="V11" s="84"/>
      <c r="W11" s="84"/>
      <c r="X11" s="84"/>
      <c r="Y11" s="83">
        <f t="shared" si="3"/>
        <v>0</v>
      </c>
      <c r="Z11" s="84"/>
      <c r="AA11" s="84"/>
      <c r="AB11" s="84"/>
      <c r="AC11" s="84"/>
      <c r="AD11" s="84"/>
      <c r="AE11" s="84"/>
      <c r="AF11" s="83">
        <f t="shared" si="4"/>
        <v>0</v>
      </c>
      <c r="AG11" s="84"/>
      <c r="AH11" s="84"/>
      <c r="AI11" s="84"/>
      <c r="AJ11" s="84"/>
      <c r="AK11" s="84"/>
      <c r="AL11" s="84"/>
      <c r="AM11" s="83">
        <f t="shared" si="5"/>
        <v>0</v>
      </c>
      <c r="AN11" s="84"/>
      <c r="AO11" s="84"/>
      <c r="AP11" s="84"/>
      <c r="AQ11" s="84"/>
      <c r="AR11" s="84"/>
      <c r="AS11" s="84"/>
      <c r="AT11" s="83">
        <f t="shared" si="6"/>
        <v>0</v>
      </c>
      <c r="AU11" s="85">
        <f t="shared" si="7"/>
        <v>0</v>
      </c>
      <c r="AV11" s="66"/>
      <c r="AW11" s="66"/>
      <c r="AX11" s="70"/>
      <c r="AY11" s="49"/>
    </row>
    <row r="12" spans="1:122" s="59" customFormat="1" ht="31.5" customHeight="1" x14ac:dyDescent="0.25">
      <c r="A12" s="368" t="s">
        <v>868</v>
      </c>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row>
    <row r="13" spans="1:122" s="40" customFormat="1" ht="91.5" customHeight="1" x14ac:dyDescent="0.25">
      <c r="A13" s="43" t="s">
        <v>640</v>
      </c>
      <c r="B13" s="66" t="s">
        <v>879</v>
      </c>
      <c r="C13" s="66" t="s">
        <v>145</v>
      </c>
      <c r="D13" s="66"/>
      <c r="E13" s="86"/>
      <c r="F13" s="86"/>
      <c r="G13" s="86"/>
      <c r="H13" s="86"/>
      <c r="I13" s="86"/>
      <c r="J13" s="86"/>
      <c r="K13" s="83">
        <f t="shared" ref="K13:K14" si="8">E13+F13+G13+I13</f>
        <v>0</v>
      </c>
      <c r="L13" s="86"/>
      <c r="M13" s="86"/>
      <c r="N13" s="86"/>
      <c r="O13" s="86"/>
      <c r="P13" s="86"/>
      <c r="Q13" s="86"/>
      <c r="R13" s="83">
        <f t="shared" ref="R13:R14" si="9">L13+M13+N13+P13</f>
        <v>0</v>
      </c>
      <c r="S13" s="86"/>
      <c r="T13" s="86"/>
      <c r="U13" s="86"/>
      <c r="V13" s="86"/>
      <c r="W13" s="86"/>
      <c r="X13" s="86"/>
      <c r="Y13" s="83">
        <f t="shared" ref="Y13:Y14" si="10">S13+T13+U13+W13</f>
        <v>0</v>
      </c>
      <c r="Z13" s="86">
        <v>250000</v>
      </c>
      <c r="AA13" s="86"/>
      <c r="AB13" s="86"/>
      <c r="AC13" s="86"/>
      <c r="AD13" s="86">
        <v>250000</v>
      </c>
      <c r="AE13" s="86"/>
      <c r="AF13" s="83">
        <f t="shared" ref="AF13:AF14" si="11">Z13+AA13+AB13+AD13</f>
        <v>500000</v>
      </c>
      <c r="AG13" s="86">
        <v>250000</v>
      </c>
      <c r="AH13" s="86"/>
      <c r="AI13" s="86"/>
      <c r="AJ13" s="86"/>
      <c r="AK13" s="86">
        <v>250000</v>
      </c>
      <c r="AL13" s="86"/>
      <c r="AM13" s="83">
        <f t="shared" ref="AM13:AM14" si="12">AG13+AH13+AI13+AK13</f>
        <v>500000</v>
      </c>
      <c r="AN13" s="86"/>
      <c r="AO13" s="86"/>
      <c r="AP13" s="86"/>
      <c r="AQ13" s="86"/>
      <c r="AR13" s="86"/>
      <c r="AS13" s="86"/>
      <c r="AT13" s="83">
        <f t="shared" ref="AT13:AT14" si="13">AN13+AO13+AP13+AR13</f>
        <v>0</v>
      </c>
      <c r="AU13" s="297">
        <f t="shared" ref="AU13:AU14" si="14">AT13+AM13+AF13+Y13+R13+K13+D13</f>
        <v>1000000</v>
      </c>
      <c r="AV13" s="66" t="s">
        <v>881</v>
      </c>
      <c r="AW13" s="66">
        <v>2025</v>
      </c>
      <c r="AX13" s="70">
        <v>2026</v>
      </c>
      <c r="AY13" s="48" t="s">
        <v>880</v>
      </c>
    </row>
    <row r="14" spans="1:122" s="40" customFormat="1" ht="45" customHeight="1" x14ac:dyDescent="0.25">
      <c r="A14" s="43"/>
      <c r="B14" s="66"/>
      <c r="C14" s="66"/>
      <c r="D14" s="66"/>
      <c r="E14" s="86"/>
      <c r="F14" s="86"/>
      <c r="G14" s="86"/>
      <c r="H14" s="86"/>
      <c r="I14" s="86"/>
      <c r="J14" s="86"/>
      <c r="K14" s="83">
        <f t="shared" si="8"/>
        <v>0</v>
      </c>
      <c r="L14" s="86"/>
      <c r="M14" s="86"/>
      <c r="N14" s="86"/>
      <c r="O14" s="86"/>
      <c r="P14" s="86"/>
      <c r="Q14" s="86"/>
      <c r="R14" s="83">
        <f t="shared" si="9"/>
        <v>0</v>
      </c>
      <c r="S14" s="86"/>
      <c r="T14" s="86"/>
      <c r="U14" s="86"/>
      <c r="V14" s="86"/>
      <c r="W14" s="86"/>
      <c r="X14" s="86"/>
      <c r="Y14" s="83">
        <f t="shared" si="10"/>
        <v>0</v>
      </c>
      <c r="Z14" s="86"/>
      <c r="AA14" s="86"/>
      <c r="AB14" s="86"/>
      <c r="AC14" s="86"/>
      <c r="AD14" s="86"/>
      <c r="AE14" s="86"/>
      <c r="AF14" s="83">
        <f t="shared" si="11"/>
        <v>0</v>
      </c>
      <c r="AG14" s="86"/>
      <c r="AH14" s="86"/>
      <c r="AI14" s="86"/>
      <c r="AJ14" s="86"/>
      <c r="AK14" s="86"/>
      <c r="AL14" s="86"/>
      <c r="AM14" s="83">
        <f t="shared" si="12"/>
        <v>0</v>
      </c>
      <c r="AN14" s="86"/>
      <c r="AO14" s="86"/>
      <c r="AP14" s="86"/>
      <c r="AQ14" s="86"/>
      <c r="AR14" s="86"/>
      <c r="AS14" s="86"/>
      <c r="AT14" s="83">
        <f t="shared" si="13"/>
        <v>0</v>
      </c>
      <c r="AU14" s="297">
        <f t="shared" si="14"/>
        <v>0</v>
      </c>
      <c r="AV14" s="66"/>
      <c r="AW14" s="66"/>
      <c r="AX14" s="70"/>
      <c r="AY14" s="49"/>
    </row>
    <row r="15" spans="1:122" s="28" customFormat="1" x14ac:dyDescent="0.25">
      <c r="A15" s="271"/>
      <c r="B15" s="58"/>
      <c r="Y15" s="271"/>
      <c r="AF15" s="271"/>
      <c r="AM15" s="271"/>
      <c r="AV15" s="58"/>
      <c r="AY15" s="58"/>
    </row>
    <row r="16" spans="1:122" s="28" customFormat="1" x14ac:dyDescent="0.25">
      <c r="A16" s="271"/>
      <c r="B16" s="58"/>
      <c r="Y16" s="271"/>
      <c r="AF16" s="271"/>
      <c r="AM16" s="271"/>
      <c r="AV16" s="58"/>
      <c r="AY16" s="58"/>
    </row>
    <row r="17" spans="1:51" s="28" customFormat="1" x14ac:dyDescent="0.25">
      <c r="A17" s="271"/>
      <c r="B17" s="58"/>
      <c r="Y17" s="271"/>
      <c r="AF17" s="271"/>
      <c r="AM17" s="271"/>
      <c r="AV17" s="58"/>
      <c r="AY17" s="58"/>
    </row>
    <row r="18" spans="1:51" s="28" customFormat="1" x14ac:dyDescent="0.25">
      <c r="A18" s="271"/>
      <c r="B18" s="58"/>
      <c r="Y18" s="271"/>
      <c r="AF18" s="271"/>
      <c r="AM18" s="271"/>
      <c r="AV18" s="58"/>
      <c r="AY18" s="58"/>
    </row>
    <row r="19" spans="1:51" s="28" customFormat="1" x14ac:dyDescent="0.25">
      <c r="A19" s="271"/>
      <c r="B19" s="58"/>
      <c r="Y19" s="271"/>
      <c r="AF19" s="271"/>
      <c r="AM19" s="271"/>
      <c r="AV19" s="58"/>
      <c r="AY19" s="58"/>
    </row>
    <row r="20" spans="1:51" s="28" customFormat="1" x14ac:dyDescent="0.25">
      <c r="A20" s="271"/>
      <c r="B20" s="58"/>
      <c r="Y20" s="271"/>
      <c r="AF20" s="271"/>
      <c r="AM20" s="271"/>
      <c r="AV20" s="58"/>
      <c r="AY20" s="58"/>
    </row>
    <row r="21" spans="1:51" s="29" customFormat="1" ht="18.75" x14ac:dyDescent="0.25">
      <c r="A21" s="392" t="s">
        <v>897</v>
      </c>
      <c r="B21" s="393" t="s">
        <v>898</v>
      </c>
      <c r="E21" s="18"/>
      <c r="AU21" s="42"/>
      <c r="AV21" s="100"/>
      <c r="AX21" s="18"/>
    </row>
  </sheetData>
  <customSheetViews>
    <customSheetView guid="{3A8CB22C-810C-4E50-A760-7DCAD2CF78DF}" scale="73">
      <selection activeCell="AA21" sqref="AA21"/>
      <pageMargins left="0.7" right="0.7" top="0.75" bottom="0.75" header="0.3" footer="0.3"/>
    </customSheetView>
  </customSheetViews>
  <mergeCells count="27">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2:AY12"/>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366"/>
  <sheetViews>
    <sheetView topLeftCell="A40" zoomScale="60" zoomScaleNormal="60" workbookViewId="0">
      <selection activeCell="D57" sqref="D57"/>
    </sheetView>
  </sheetViews>
  <sheetFormatPr defaultColWidth="9.140625" defaultRowHeight="18" x14ac:dyDescent="0.25"/>
  <cols>
    <col min="1" max="1" width="14.140625" style="151" customWidth="1"/>
    <col min="2" max="2" width="27.42578125" style="30" customWidth="1"/>
    <col min="3" max="3" width="24.140625" style="65" customWidth="1"/>
    <col min="4" max="4" width="22.42578125" style="65" customWidth="1"/>
    <col min="5" max="24" width="14.7109375" style="65" customWidth="1"/>
    <col min="25" max="25" width="14.7109375" style="64" customWidth="1"/>
    <col min="26" max="31" width="14.7109375" style="65" customWidth="1"/>
    <col min="32" max="32" width="14.7109375" style="64" customWidth="1"/>
    <col min="33" max="34" width="14.7109375" style="65" customWidth="1"/>
    <col min="35" max="35" width="18.140625" style="65" customWidth="1"/>
    <col min="36" max="38" width="14.7109375" style="65" customWidth="1"/>
    <col min="39" max="39" width="14.7109375" style="64" customWidth="1"/>
    <col min="40" max="40" width="14.7109375" style="65" customWidth="1"/>
    <col min="41" max="41" width="17.42578125" style="65" customWidth="1"/>
    <col min="42" max="46" width="14.7109375" style="65" customWidth="1"/>
    <col min="47" max="47" width="20.7109375" style="65" customWidth="1"/>
    <col min="48" max="48" width="48" style="30" customWidth="1"/>
    <col min="49" max="49" width="14.5703125" style="65" customWidth="1"/>
    <col min="50" max="50" width="16.140625" style="65" customWidth="1"/>
    <col min="51" max="51" width="25.28515625" style="30" customWidth="1"/>
    <col min="52" max="16384" width="9.140625" style="65"/>
  </cols>
  <sheetData>
    <row r="1" spans="1:122" x14ac:dyDescent="0.25">
      <c r="AN1" s="64"/>
      <c r="AQ1" s="64"/>
      <c r="AR1" s="64"/>
      <c r="AS1" s="64"/>
    </row>
    <row r="2" spans="1:122" ht="45" customHeight="1" x14ac:dyDescent="0.25">
      <c r="A2" s="336" t="s">
        <v>308</v>
      </c>
      <c r="B2" s="336"/>
      <c r="C2" s="336"/>
      <c r="D2" s="336"/>
      <c r="E2" s="336"/>
      <c r="F2" s="336"/>
      <c r="G2" s="336"/>
      <c r="H2" s="336"/>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row>
    <row r="3" spans="1:122" s="30" customFormat="1" ht="56.25" customHeight="1" thickBot="1" x14ac:dyDescent="0.35">
      <c r="A3" s="317" t="s">
        <v>314</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row>
    <row r="4" spans="1:122" ht="18" customHeight="1" thickBot="1" x14ac:dyDescent="0.3">
      <c r="A4" s="359" t="s">
        <v>1</v>
      </c>
      <c r="B4" s="359" t="s">
        <v>0</v>
      </c>
      <c r="C4" s="359" t="s">
        <v>40</v>
      </c>
      <c r="D4" s="359" t="s">
        <v>39</v>
      </c>
      <c r="E4" s="362">
        <v>2022</v>
      </c>
      <c r="F4" s="382"/>
      <c r="G4" s="382"/>
      <c r="H4" s="382"/>
      <c r="I4" s="382"/>
      <c r="J4" s="382"/>
      <c r="K4" s="383"/>
      <c r="L4" s="362">
        <v>2023</v>
      </c>
      <c r="M4" s="382"/>
      <c r="N4" s="382"/>
      <c r="O4" s="382"/>
      <c r="P4" s="382"/>
      <c r="Q4" s="382"/>
      <c r="R4" s="383"/>
      <c r="S4" s="362">
        <v>2024</v>
      </c>
      <c r="T4" s="382"/>
      <c r="U4" s="382"/>
      <c r="V4" s="382"/>
      <c r="W4" s="382"/>
      <c r="X4" s="382"/>
      <c r="Y4" s="383"/>
      <c r="Z4" s="362">
        <v>2025</v>
      </c>
      <c r="AA4" s="382"/>
      <c r="AB4" s="382"/>
      <c r="AC4" s="382"/>
      <c r="AD4" s="382"/>
      <c r="AE4" s="382"/>
      <c r="AF4" s="383"/>
      <c r="AG4" s="362">
        <v>2026</v>
      </c>
      <c r="AH4" s="382"/>
      <c r="AI4" s="382"/>
      <c r="AJ4" s="382"/>
      <c r="AK4" s="382"/>
      <c r="AL4" s="382"/>
      <c r="AM4" s="383"/>
      <c r="AN4" s="362">
        <v>2027</v>
      </c>
      <c r="AO4" s="382"/>
      <c r="AP4" s="382"/>
      <c r="AQ4" s="382"/>
      <c r="AR4" s="382"/>
      <c r="AS4" s="382"/>
      <c r="AT4" s="383"/>
      <c r="AU4" s="359" t="s">
        <v>42</v>
      </c>
      <c r="AV4" s="359" t="s">
        <v>4</v>
      </c>
      <c r="AW4" s="379" t="s">
        <v>36</v>
      </c>
      <c r="AX4" s="379" t="s">
        <v>37</v>
      </c>
      <c r="AY4" s="359" t="s">
        <v>5</v>
      </c>
    </row>
    <row r="5" spans="1:122" ht="27" customHeight="1" thickBot="1" x14ac:dyDescent="0.3">
      <c r="A5" s="375"/>
      <c r="B5" s="375"/>
      <c r="C5" s="375"/>
      <c r="D5" s="375"/>
      <c r="E5" s="329" t="s">
        <v>896</v>
      </c>
      <c r="F5" s="329"/>
      <c r="G5" s="329"/>
      <c r="H5" s="329"/>
      <c r="I5" s="329"/>
      <c r="J5" s="329"/>
      <c r="K5" s="330"/>
      <c r="L5" s="329" t="s">
        <v>896</v>
      </c>
      <c r="M5" s="329"/>
      <c r="N5" s="329"/>
      <c r="O5" s="329"/>
      <c r="P5" s="329"/>
      <c r="Q5" s="329"/>
      <c r="R5" s="330"/>
      <c r="S5" s="329" t="s">
        <v>896</v>
      </c>
      <c r="T5" s="329"/>
      <c r="U5" s="329"/>
      <c r="V5" s="329"/>
      <c r="W5" s="329"/>
      <c r="X5" s="329"/>
      <c r="Y5" s="330"/>
      <c r="Z5" s="329" t="s">
        <v>896</v>
      </c>
      <c r="AA5" s="329"/>
      <c r="AB5" s="329"/>
      <c r="AC5" s="329"/>
      <c r="AD5" s="329"/>
      <c r="AE5" s="329"/>
      <c r="AF5" s="330"/>
      <c r="AG5" s="329" t="s">
        <v>896</v>
      </c>
      <c r="AH5" s="329"/>
      <c r="AI5" s="329"/>
      <c r="AJ5" s="329"/>
      <c r="AK5" s="329"/>
      <c r="AL5" s="329"/>
      <c r="AM5" s="330"/>
      <c r="AN5" s="329" t="s">
        <v>896</v>
      </c>
      <c r="AO5" s="329"/>
      <c r="AP5" s="329"/>
      <c r="AQ5" s="329"/>
      <c r="AR5" s="329"/>
      <c r="AS5" s="329"/>
      <c r="AT5" s="330"/>
      <c r="AU5" s="375"/>
      <c r="AV5" s="375"/>
      <c r="AW5" s="380"/>
      <c r="AX5" s="380"/>
      <c r="AY5" s="375"/>
    </row>
    <row r="6" spans="1:122" ht="102.75" customHeight="1" thickBot="1" x14ac:dyDescent="0.3">
      <c r="A6" s="376"/>
      <c r="B6" s="376"/>
      <c r="C6" s="376"/>
      <c r="D6" s="376"/>
      <c r="E6" s="62" t="s">
        <v>2</v>
      </c>
      <c r="F6" s="62" t="s">
        <v>3</v>
      </c>
      <c r="G6" s="62" t="s">
        <v>31</v>
      </c>
      <c r="H6" s="62" t="s">
        <v>195</v>
      </c>
      <c r="I6" s="62" t="s">
        <v>33</v>
      </c>
      <c r="J6" s="62" t="s">
        <v>34</v>
      </c>
      <c r="K6" s="62" t="s">
        <v>35</v>
      </c>
      <c r="L6" s="62" t="s">
        <v>2</v>
      </c>
      <c r="M6" s="62" t="s">
        <v>3</v>
      </c>
      <c r="N6" s="62" t="s">
        <v>31</v>
      </c>
      <c r="O6" s="62" t="s">
        <v>32</v>
      </c>
      <c r="P6" s="62" t="s">
        <v>33</v>
      </c>
      <c r="Q6" s="62" t="s">
        <v>34</v>
      </c>
      <c r="R6" s="62" t="s">
        <v>41</v>
      </c>
      <c r="S6" s="62" t="s">
        <v>2</v>
      </c>
      <c r="T6" s="62" t="s">
        <v>3</v>
      </c>
      <c r="U6" s="62" t="s">
        <v>31</v>
      </c>
      <c r="V6" s="62" t="s">
        <v>32</v>
      </c>
      <c r="W6" s="62" t="s">
        <v>33</v>
      </c>
      <c r="X6" s="62" t="s">
        <v>34</v>
      </c>
      <c r="Y6" s="62" t="s">
        <v>35</v>
      </c>
      <c r="Z6" s="62" t="s">
        <v>2</v>
      </c>
      <c r="AA6" s="62" t="s">
        <v>3</v>
      </c>
      <c r="AB6" s="62" t="s">
        <v>31</v>
      </c>
      <c r="AC6" s="62" t="s">
        <v>32</v>
      </c>
      <c r="AD6" s="62" t="s">
        <v>33</v>
      </c>
      <c r="AE6" s="62" t="s">
        <v>34</v>
      </c>
      <c r="AF6" s="62" t="s">
        <v>35</v>
      </c>
      <c r="AG6" s="62" t="s">
        <v>2</v>
      </c>
      <c r="AH6" s="62" t="s">
        <v>3</v>
      </c>
      <c r="AI6" s="62" t="s">
        <v>31</v>
      </c>
      <c r="AJ6" s="62" t="s">
        <v>32</v>
      </c>
      <c r="AK6" s="62" t="s">
        <v>33</v>
      </c>
      <c r="AL6" s="62" t="s">
        <v>34</v>
      </c>
      <c r="AM6" s="62" t="s">
        <v>41</v>
      </c>
      <c r="AN6" s="62" t="s">
        <v>2</v>
      </c>
      <c r="AO6" s="62" t="s">
        <v>3</v>
      </c>
      <c r="AP6" s="62" t="s">
        <v>31</v>
      </c>
      <c r="AQ6" s="62" t="s">
        <v>32</v>
      </c>
      <c r="AR6" s="62" t="s">
        <v>33</v>
      </c>
      <c r="AS6" s="62" t="s">
        <v>34</v>
      </c>
      <c r="AT6" s="62" t="s">
        <v>41</v>
      </c>
      <c r="AU6" s="376"/>
      <c r="AV6" s="376"/>
      <c r="AW6" s="381"/>
      <c r="AX6" s="381"/>
      <c r="AY6" s="376"/>
    </row>
    <row r="7" spans="1:122" s="25" customFormat="1" ht="18.75" customHeight="1" thickBot="1" x14ac:dyDescent="0.3">
      <c r="A7" s="357"/>
      <c r="B7" s="377"/>
      <c r="C7" s="377"/>
      <c r="D7" s="378"/>
      <c r="E7" s="19">
        <f>SUM(E8,E19,E26,E33,E42)</f>
        <v>506519</v>
      </c>
      <c r="F7" s="19">
        <f>SUM(F8,F19,F26,F33,F42)</f>
        <v>0</v>
      </c>
      <c r="G7" s="19">
        <f>SUM(G8,G19,G26,G33,G42)</f>
        <v>0</v>
      </c>
      <c r="H7" s="19"/>
      <c r="I7" s="19">
        <f>SUM(I8,I19,I26,I33,I42)</f>
        <v>0</v>
      </c>
      <c r="J7" s="19"/>
      <c r="K7" s="19">
        <f>SUM(K8,K19,K26,K33,K42)</f>
        <v>506519</v>
      </c>
      <c r="L7" s="19">
        <f>SUM(L8,L19,L26,L33,L42)</f>
        <v>1179306</v>
      </c>
      <c r="M7" s="19">
        <f>SUM(M8,M19,M26,M33,M42)</f>
        <v>0</v>
      </c>
      <c r="N7" s="19">
        <f>SUM(N8,N19,N26,N33,N42)</f>
        <v>0</v>
      </c>
      <c r="O7" s="19"/>
      <c r="P7" s="19">
        <f>SUM(P8,P19,P26,P33,P42)</f>
        <v>0</v>
      </c>
      <c r="Q7" s="19"/>
      <c r="R7" s="19">
        <f>SUM(R8,R19,R26,R33,R42)</f>
        <v>1179306</v>
      </c>
      <c r="S7" s="19">
        <f>SUM(S8,S19,S26,S33,S42)</f>
        <v>805700</v>
      </c>
      <c r="T7" s="19">
        <f>SUM(T8,T19,T26,T33,T42)</f>
        <v>0</v>
      </c>
      <c r="U7" s="19">
        <f>SUM(U8,U19,U26,U33,U42)</f>
        <v>0</v>
      </c>
      <c r="V7" s="19"/>
      <c r="W7" s="19">
        <f>SUM(W8,W19,W26,W33,W42)</f>
        <v>0</v>
      </c>
      <c r="X7" s="19"/>
      <c r="Y7" s="19">
        <f>SUM(Y8,Y19,Y26,Y33,Y42)</f>
        <v>805700</v>
      </c>
      <c r="Z7" s="19">
        <f>SUM(Z8,Z19,Z26,Z33,Z42)</f>
        <v>805700</v>
      </c>
      <c r="AA7" s="19">
        <f>SUM(AA8,AA19,AA26,AA33,AA42)</f>
        <v>0</v>
      </c>
      <c r="AB7" s="19">
        <f>SUM(AB8,AB19,AB26,AB33,AB42)</f>
        <v>0</v>
      </c>
      <c r="AC7" s="19"/>
      <c r="AD7" s="19">
        <f>SUM(AD8,AD19,AD26,AD33,AD42)</f>
        <v>0</v>
      </c>
      <c r="AE7" s="19"/>
      <c r="AF7" s="19">
        <f>SUM(AF8,AF19,AF26,AF33,AF42)</f>
        <v>805700</v>
      </c>
      <c r="AG7" s="19">
        <f>SUM(AG8,AG19,AG26,AG33,AG42)</f>
        <v>0</v>
      </c>
      <c r="AH7" s="19">
        <f>SUM(AH8,AH19,AH26,AH33,AH42)</f>
        <v>0</v>
      </c>
      <c r="AI7" s="19">
        <f>SUM(AI8,AI19,AI26,AI33,AI42)</f>
        <v>0</v>
      </c>
      <c r="AJ7" s="19"/>
      <c r="AK7" s="19">
        <f>SUM(AK8,AK19,AK26,AK33,AK42)</f>
        <v>0</v>
      </c>
      <c r="AL7" s="19"/>
      <c r="AM7" s="19">
        <f>SUM(AM8,AM19,AM26,AM33,AM42)</f>
        <v>0</v>
      </c>
      <c r="AN7" s="19">
        <f>SUM(AN8,AN19,AN26,AN33,AN42)</f>
        <v>140000</v>
      </c>
      <c r="AO7" s="19">
        <f>SUM(AO8,AO19,AO26,AO33,AO42)</f>
        <v>0</v>
      </c>
      <c r="AP7" s="19">
        <f>SUM(AP8,AP19,AP26,AP33,AP42)</f>
        <v>0</v>
      </c>
      <c r="AQ7" s="19"/>
      <c r="AR7" s="19">
        <f>SUM(AR8,AR19,AR26,AR33,AR42)</f>
        <v>0</v>
      </c>
      <c r="AS7" s="19"/>
      <c r="AT7" s="19">
        <f>SUM(AT8,AT19,AT26,AT33,AT42)</f>
        <v>140000</v>
      </c>
      <c r="AU7" s="19">
        <f>SUM(AU8,AU19,AU26,AU33,AU42)</f>
        <v>3437225</v>
      </c>
      <c r="AV7" s="31"/>
      <c r="AW7" s="24"/>
      <c r="AX7" s="19"/>
      <c r="AY7" s="31"/>
    </row>
    <row r="8" spans="1:122" s="61" customFormat="1" ht="27.75" customHeight="1" thickBot="1" x14ac:dyDescent="0.3">
      <c r="A8" s="370" t="s">
        <v>641</v>
      </c>
      <c r="B8" s="371"/>
      <c r="C8" s="371"/>
      <c r="D8" s="371"/>
      <c r="E8" s="137">
        <f>SUM(E10:E11,E13,E15:E16,E18)</f>
        <v>366519</v>
      </c>
      <c r="F8" s="137">
        <f>SUM(F10:F11,F13,F15:F16,F18)</f>
        <v>0</v>
      </c>
      <c r="G8" s="137">
        <f>SUM(G10:G11,G13,G15:G16,G18)</f>
        <v>0</v>
      </c>
      <c r="H8" s="137"/>
      <c r="I8" s="137">
        <f>SUM(I10:I11,I13,I15:I16,I18)</f>
        <v>0</v>
      </c>
      <c r="J8" s="137"/>
      <c r="K8" s="137">
        <f>SUM(K10:K11,K13,K15:K16,K18)</f>
        <v>366519</v>
      </c>
      <c r="L8" s="137">
        <f>SUM(L10:L11,L13,L15:L16,L18)</f>
        <v>373606</v>
      </c>
      <c r="M8" s="137">
        <f>SUM(M10:M11,M13,M15:M16,M18)</f>
        <v>0</v>
      </c>
      <c r="N8" s="137">
        <f>SUM(N10:N11,N13,N15:N16,N18)</f>
        <v>0</v>
      </c>
      <c r="O8" s="137"/>
      <c r="P8" s="137">
        <f>SUM(P10:P11,P13,P15:P16,P18)</f>
        <v>0</v>
      </c>
      <c r="Q8" s="137"/>
      <c r="R8" s="137">
        <f>SUM(R10:R11,R13,R15:R16,R18)</f>
        <v>373606</v>
      </c>
      <c r="S8" s="137">
        <f>SUM(S10:S11,S13,S15:S16,S18)</f>
        <v>0</v>
      </c>
      <c r="T8" s="137">
        <f>SUM(T10:T11,T13,T15:T16,T18)</f>
        <v>0</v>
      </c>
      <c r="U8" s="137">
        <f>SUM(U10:U11,U13,U15:U16,U18)</f>
        <v>0</v>
      </c>
      <c r="V8" s="137"/>
      <c r="W8" s="137">
        <f>SUM(W10:W11,W13,W15:W16,W18)</f>
        <v>0</v>
      </c>
      <c r="X8" s="137"/>
      <c r="Y8" s="137">
        <f>SUM(Y10:Y11,Y13,Y15:Y16,Y18)</f>
        <v>0</v>
      </c>
      <c r="Z8" s="137">
        <f>SUM(Z10:Z11,Z13,Z15:Z16,Z18)</f>
        <v>0</v>
      </c>
      <c r="AA8" s="137">
        <f>SUM(AA10:AA11,AA13,AA15:AA16,AA18)</f>
        <v>0</v>
      </c>
      <c r="AB8" s="137">
        <f>SUM(AB10:AB11,AB13,AB15:AB16,AB18)</f>
        <v>0</v>
      </c>
      <c r="AC8" s="137"/>
      <c r="AD8" s="137">
        <f>SUM(AD10:AD11,AD13,AD15:AD16,AD18)</f>
        <v>0</v>
      </c>
      <c r="AE8" s="137"/>
      <c r="AF8" s="137">
        <f>SUM(AF10:AF11,AF13,AF15:AF16,AF18)</f>
        <v>0</v>
      </c>
      <c r="AG8" s="137">
        <f>SUM(AG10:AG11,AG13,AG15:AG16,AG18)</f>
        <v>0</v>
      </c>
      <c r="AH8" s="137">
        <f>SUM(AH10:AH11,AH13,AH15:AH16,AH18)</f>
        <v>0</v>
      </c>
      <c r="AI8" s="137">
        <f>SUM(AI10:AI11,AI13,AI15:AI16,AI18)</f>
        <v>0</v>
      </c>
      <c r="AJ8" s="137"/>
      <c r="AK8" s="137">
        <f>SUM(AK10:AK11,AK13,AK15:AK16,AK18)</f>
        <v>0</v>
      </c>
      <c r="AL8" s="137"/>
      <c r="AM8" s="137">
        <f>SUM(AM10:AM11,AM13,AM15:AM16,AM18)</f>
        <v>0</v>
      </c>
      <c r="AN8" s="137">
        <f>SUM(AN10:AN11,AN13,AN15:AN16,AN18)</f>
        <v>0</v>
      </c>
      <c r="AO8" s="137">
        <f>SUM(AO10:AO11,AO13,AO15:AO16,AO18)</f>
        <v>0</v>
      </c>
      <c r="AP8" s="137">
        <f>SUM(AP10:AP11,AP13,AP15:AP16,AP18)</f>
        <v>0</v>
      </c>
      <c r="AQ8" s="137"/>
      <c r="AR8" s="137">
        <f>SUM(AR10:AR11,AR13,AR15:AR16,AR18)</f>
        <v>0</v>
      </c>
      <c r="AS8" s="137"/>
      <c r="AT8" s="137">
        <f>SUM(AT10:AT11,AT13,AT15:AT16,AT18)</f>
        <v>0</v>
      </c>
      <c r="AU8" s="137">
        <f>SUM(AU10:AU11,AU13,AU15:AU16,AU18)</f>
        <v>740125</v>
      </c>
      <c r="AV8" s="137"/>
      <c r="AW8" s="137"/>
      <c r="AX8" s="137"/>
      <c r="AY8" s="137"/>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row>
    <row r="9" spans="1:122" s="59" customFormat="1" ht="31.5" customHeight="1" x14ac:dyDescent="0.25">
      <c r="A9" s="368" t="s">
        <v>642</v>
      </c>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row>
    <row r="10" spans="1:122" s="40" customFormat="1" ht="45" customHeight="1" x14ac:dyDescent="0.25">
      <c r="A10" s="43" t="s">
        <v>643</v>
      </c>
      <c r="B10" s="66"/>
      <c r="C10" s="66"/>
      <c r="D10" s="66"/>
      <c r="E10" s="84"/>
      <c r="F10" s="84"/>
      <c r="G10" s="84"/>
      <c r="H10" s="84"/>
      <c r="I10" s="84"/>
      <c r="J10" s="84"/>
      <c r="K10" s="83">
        <f t="shared" ref="K10:K11" si="0">E10+F10+G10+I10</f>
        <v>0</v>
      </c>
      <c r="L10" s="84"/>
      <c r="M10" s="84"/>
      <c r="N10" s="84"/>
      <c r="O10" s="84"/>
      <c r="P10" s="84"/>
      <c r="Q10" s="84"/>
      <c r="R10" s="83">
        <f t="shared" ref="R10:R11" si="1">L10+M10+N10+P10</f>
        <v>0</v>
      </c>
      <c r="S10" s="84"/>
      <c r="T10" s="84"/>
      <c r="U10" s="84"/>
      <c r="V10" s="84"/>
      <c r="W10" s="84"/>
      <c r="X10" s="84"/>
      <c r="Y10" s="83">
        <f t="shared" ref="Y10:Y11" si="2">S10+T10+U10+W10</f>
        <v>0</v>
      </c>
      <c r="Z10" s="84"/>
      <c r="AA10" s="84"/>
      <c r="AB10" s="84"/>
      <c r="AC10" s="84"/>
      <c r="AD10" s="84"/>
      <c r="AE10" s="84"/>
      <c r="AF10" s="83">
        <f t="shared" ref="AF10:AF11" si="3">Z10+AA10+AB10+AD10</f>
        <v>0</v>
      </c>
      <c r="AG10" s="84"/>
      <c r="AH10" s="84"/>
      <c r="AI10" s="84"/>
      <c r="AJ10" s="84"/>
      <c r="AK10" s="84"/>
      <c r="AL10" s="84"/>
      <c r="AM10" s="83">
        <f t="shared" ref="AM10:AM11" si="4">AG10+AH10+AI10+AK10</f>
        <v>0</v>
      </c>
      <c r="AN10" s="84"/>
      <c r="AO10" s="84"/>
      <c r="AP10" s="84"/>
      <c r="AQ10" s="84"/>
      <c r="AR10" s="84"/>
      <c r="AS10" s="84"/>
      <c r="AT10" s="83">
        <f t="shared" ref="AT10:AT11" si="5">AN10+AO10+AP10+AR10</f>
        <v>0</v>
      </c>
      <c r="AU10" s="85">
        <f t="shared" ref="AU10:AU11" si="6">AT10+AM10+AF10+Y10+R10+K10+D10</f>
        <v>0</v>
      </c>
      <c r="AV10" s="66"/>
      <c r="AW10" s="66"/>
      <c r="AX10" s="70"/>
      <c r="AY10" s="49"/>
    </row>
    <row r="11" spans="1:122" s="40" customFormat="1" ht="45" customHeight="1" thickBot="1" x14ac:dyDescent="0.3">
      <c r="A11" s="43"/>
      <c r="B11" s="66"/>
      <c r="C11" s="66"/>
      <c r="D11" s="66"/>
      <c r="E11" s="84"/>
      <c r="F11" s="84"/>
      <c r="G11" s="84"/>
      <c r="H11" s="84"/>
      <c r="I11" s="84"/>
      <c r="J11" s="84"/>
      <c r="K11" s="83">
        <f t="shared" si="0"/>
        <v>0</v>
      </c>
      <c r="L11" s="84"/>
      <c r="M11" s="84"/>
      <c r="N11" s="84"/>
      <c r="O11" s="84"/>
      <c r="P11" s="84"/>
      <c r="Q11" s="84"/>
      <c r="R11" s="83">
        <f t="shared" si="1"/>
        <v>0</v>
      </c>
      <c r="S11" s="84"/>
      <c r="T11" s="84"/>
      <c r="U11" s="84"/>
      <c r="V11" s="84"/>
      <c r="W11" s="84"/>
      <c r="X11" s="84"/>
      <c r="Y11" s="83">
        <f t="shared" si="2"/>
        <v>0</v>
      </c>
      <c r="Z11" s="84"/>
      <c r="AA11" s="84"/>
      <c r="AB11" s="84"/>
      <c r="AC11" s="84"/>
      <c r="AD11" s="84"/>
      <c r="AE11" s="84"/>
      <c r="AF11" s="83">
        <f t="shared" si="3"/>
        <v>0</v>
      </c>
      <c r="AG11" s="84"/>
      <c r="AH11" s="84"/>
      <c r="AI11" s="84"/>
      <c r="AJ11" s="84"/>
      <c r="AK11" s="84"/>
      <c r="AL11" s="84"/>
      <c r="AM11" s="83">
        <f t="shared" si="4"/>
        <v>0</v>
      </c>
      <c r="AN11" s="84"/>
      <c r="AO11" s="84"/>
      <c r="AP11" s="84"/>
      <c r="AQ11" s="84"/>
      <c r="AR11" s="84"/>
      <c r="AS11" s="84"/>
      <c r="AT11" s="83">
        <f t="shared" si="5"/>
        <v>0</v>
      </c>
      <c r="AU11" s="85">
        <f t="shared" si="6"/>
        <v>0</v>
      </c>
      <c r="AV11" s="66"/>
      <c r="AW11" s="66"/>
      <c r="AX11" s="70"/>
      <c r="AY11" s="49"/>
    </row>
    <row r="12" spans="1:122" s="59" customFormat="1" ht="31.5" customHeight="1" x14ac:dyDescent="0.25">
      <c r="A12" s="368" t="s">
        <v>871</v>
      </c>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row>
    <row r="13" spans="1:122" s="40" customFormat="1" ht="45" customHeight="1" thickBot="1" x14ac:dyDescent="0.3">
      <c r="A13" s="43" t="s">
        <v>644</v>
      </c>
      <c r="B13" s="66"/>
      <c r="C13" s="66"/>
      <c r="D13" s="66"/>
      <c r="E13" s="84"/>
      <c r="F13" s="84"/>
      <c r="G13" s="84"/>
      <c r="H13" s="84"/>
      <c r="I13" s="84"/>
      <c r="J13" s="84"/>
      <c r="K13" s="83">
        <f t="shared" ref="K13" si="7">E13+F13+G13+I13</f>
        <v>0</v>
      </c>
      <c r="L13" s="84"/>
      <c r="M13" s="84"/>
      <c r="N13" s="84"/>
      <c r="O13" s="84"/>
      <c r="P13" s="84"/>
      <c r="Q13" s="84"/>
      <c r="R13" s="83">
        <f t="shared" ref="R13" si="8">L13+M13+N13+P13</f>
        <v>0</v>
      </c>
      <c r="S13" s="84"/>
      <c r="T13" s="84"/>
      <c r="U13" s="84"/>
      <c r="V13" s="84"/>
      <c r="W13" s="84"/>
      <c r="X13" s="84"/>
      <c r="Y13" s="83">
        <f t="shared" ref="Y13" si="9">S13+T13+U13+W13</f>
        <v>0</v>
      </c>
      <c r="Z13" s="84"/>
      <c r="AA13" s="84"/>
      <c r="AB13" s="84"/>
      <c r="AC13" s="84"/>
      <c r="AD13" s="84"/>
      <c r="AE13" s="84"/>
      <c r="AF13" s="83">
        <f t="shared" ref="AF13" si="10">Z13+AA13+AB13+AD13</f>
        <v>0</v>
      </c>
      <c r="AG13" s="84"/>
      <c r="AH13" s="84"/>
      <c r="AI13" s="84"/>
      <c r="AJ13" s="84"/>
      <c r="AK13" s="84"/>
      <c r="AL13" s="84"/>
      <c r="AM13" s="83">
        <f t="shared" ref="AM13" si="11">AG13+AH13+AI13+AK13</f>
        <v>0</v>
      </c>
      <c r="AN13" s="84"/>
      <c r="AO13" s="84"/>
      <c r="AP13" s="84"/>
      <c r="AQ13" s="84"/>
      <c r="AR13" s="84"/>
      <c r="AS13" s="84"/>
      <c r="AT13" s="83">
        <f t="shared" ref="AT13" si="12">AN13+AO13+AP13+AR13</f>
        <v>0</v>
      </c>
      <c r="AU13" s="85">
        <f t="shared" ref="AU13" si="13">AT13+AM13+AF13+Y13+R13+K13+D13</f>
        <v>0</v>
      </c>
      <c r="AV13" s="66"/>
      <c r="AW13" s="66"/>
      <c r="AX13" s="70"/>
      <c r="AY13" s="49"/>
    </row>
    <row r="14" spans="1:122" s="59" customFormat="1" ht="31.5" customHeight="1" x14ac:dyDescent="0.25">
      <c r="A14" s="384" t="s">
        <v>645</v>
      </c>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6"/>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row>
    <row r="15" spans="1:122" s="28" customFormat="1" ht="135" customHeight="1" x14ac:dyDescent="0.25">
      <c r="A15" s="225" t="s">
        <v>646</v>
      </c>
      <c r="B15" s="169" t="s">
        <v>238</v>
      </c>
      <c r="C15" s="172" t="s">
        <v>187</v>
      </c>
      <c r="D15" s="172"/>
      <c r="E15" s="172">
        <v>366519</v>
      </c>
      <c r="F15" s="172"/>
      <c r="G15" s="172"/>
      <c r="H15" s="172"/>
      <c r="I15" s="172"/>
      <c r="J15" s="172"/>
      <c r="K15" s="107">
        <f>E15+F15+G15+I15</f>
        <v>366519</v>
      </c>
      <c r="L15" s="200">
        <v>373606</v>
      </c>
      <c r="M15" s="172"/>
      <c r="N15" s="172"/>
      <c r="O15" s="172"/>
      <c r="P15" s="172"/>
      <c r="Q15" s="172"/>
      <c r="R15" s="107">
        <f>L15+M15+N15+P15</f>
        <v>373606</v>
      </c>
      <c r="S15" s="200"/>
      <c r="T15" s="200"/>
      <c r="U15" s="200"/>
      <c r="V15" s="200"/>
      <c r="W15" s="200"/>
      <c r="X15" s="200"/>
      <c r="Y15" s="107">
        <f>S15+T15+U15+W15</f>
        <v>0</v>
      </c>
      <c r="Z15" s="200"/>
      <c r="AA15" s="200"/>
      <c r="AB15" s="200"/>
      <c r="AC15" s="200"/>
      <c r="AD15" s="200"/>
      <c r="AE15" s="200"/>
      <c r="AF15" s="107">
        <f>Z15+AA15+AB15+AD15</f>
        <v>0</v>
      </c>
      <c r="AG15" s="200"/>
      <c r="AH15" s="200"/>
      <c r="AI15" s="200"/>
      <c r="AJ15" s="200"/>
      <c r="AK15" s="200"/>
      <c r="AL15" s="200"/>
      <c r="AM15" s="107">
        <f>AG15+AH15+AI15+AK15</f>
        <v>0</v>
      </c>
      <c r="AN15" s="296"/>
      <c r="AO15" s="172"/>
      <c r="AP15" s="172"/>
      <c r="AQ15" s="184"/>
      <c r="AR15" s="184"/>
      <c r="AS15" s="256"/>
      <c r="AT15" s="107">
        <f>AN15+AO15+AP15+AR15</f>
        <v>0</v>
      </c>
      <c r="AU15" s="297">
        <f t="shared" ref="AU15" si="14">AT15+AM15+AF15+Y15+R15+K15+D15</f>
        <v>740125</v>
      </c>
      <c r="AV15" s="169" t="s">
        <v>239</v>
      </c>
      <c r="AW15" s="172">
        <v>2022</v>
      </c>
      <c r="AX15" s="172">
        <v>2022</v>
      </c>
      <c r="AY15" s="169" t="s">
        <v>240</v>
      </c>
    </row>
    <row r="16" spans="1:122" s="40" customFormat="1" ht="45" customHeight="1" thickBot="1" x14ac:dyDescent="0.3">
      <c r="A16" s="43"/>
      <c r="B16" s="66"/>
      <c r="C16" s="66"/>
      <c r="D16" s="66"/>
      <c r="E16" s="84"/>
      <c r="F16" s="84"/>
      <c r="G16" s="84"/>
      <c r="H16" s="84"/>
      <c r="I16" s="84"/>
      <c r="J16" s="84"/>
      <c r="K16" s="83">
        <f t="shared" ref="K16" si="15">E16+F16+G16+I16</f>
        <v>0</v>
      </c>
      <c r="L16" s="84"/>
      <c r="M16" s="84"/>
      <c r="N16" s="84"/>
      <c r="O16" s="84"/>
      <c r="P16" s="84"/>
      <c r="Q16" s="84"/>
      <c r="R16" s="83">
        <f t="shared" ref="R16" si="16">L16+M16+N16+P16</f>
        <v>0</v>
      </c>
      <c r="S16" s="84"/>
      <c r="T16" s="84"/>
      <c r="U16" s="84"/>
      <c r="V16" s="84"/>
      <c r="W16" s="84"/>
      <c r="X16" s="84"/>
      <c r="Y16" s="83">
        <f t="shared" ref="Y16" si="17">S16+T16+U16+W16</f>
        <v>0</v>
      </c>
      <c r="Z16" s="84"/>
      <c r="AA16" s="84"/>
      <c r="AB16" s="84"/>
      <c r="AC16" s="84"/>
      <c r="AD16" s="84"/>
      <c r="AE16" s="84"/>
      <c r="AF16" s="83">
        <f t="shared" ref="AF16" si="18">Z16+AA16+AB16+AD16</f>
        <v>0</v>
      </c>
      <c r="AG16" s="84"/>
      <c r="AH16" s="84"/>
      <c r="AI16" s="84"/>
      <c r="AJ16" s="84"/>
      <c r="AK16" s="84"/>
      <c r="AL16" s="84"/>
      <c r="AM16" s="83">
        <f t="shared" ref="AM16" si="19">AG16+AH16+AI16+AK16</f>
        <v>0</v>
      </c>
      <c r="AN16" s="84"/>
      <c r="AO16" s="84"/>
      <c r="AP16" s="84"/>
      <c r="AQ16" s="84"/>
      <c r="AR16" s="84"/>
      <c r="AS16" s="84"/>
      <c r="AT16" s="83">
        <f t="shared" ref="AT16" si="20">AN16+AO16+AP16+AR16</f>
        <v>0</v>
      </c>
      <c r="AU16" s="85">
        <f t="shared" ref="AU16" si="21">AT16+AM16+AF16+Y16+R16+K16+D16</f>
        <v>0</v>
      </c>
      <c r="AV16" s="66"/>
      <c r="AW16" s="66"/>
      <c r="AX16" s="70"/>
      <c r="AY16" s="49"/>
    </row>
    <row r="17" spans="1:122" s="59" customFormat="1" ht="31.5" customHeight="1" x14ac:dyDescent="0.25">
      <c r="A17" s="368" t="s">
        <v>647</v>
      </c>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row>
    <row r="18" spans="1:122" s="40" customFormat="1" ht="45" customHeight="1" thickBot="1" x14ac:dyDescent="0.3">
      <c r="A18" s="43" t="s">
        <v>648</v>
      </c>
      <c r="B18" s="66"/>
      <c r="C18" s="66"/>
      <c r="D18" s="66"/>
      <c r="E18" s="84"/>
      <c r="F18" s="84"/>
      <c r="G18" s="84"/>
      <c r="H18" s="84"/>
      <c r="I18" s="84"/>
      <c r="J18" s="84"/>
      <c r="K18" s="83">
        <f t="shared" ref="K18" si="22">E18+F18+G18+I18</f>
        <v>0</v>
      </c>
      <c r="L18" s="84"/>
      <c r="M18" s="84"/>
      <c r="N18" s="84"/>
      <c r="O18" s="84"/>
      <c r="P18" s="84"/>
      <c r="Q18" s="84"/>
      <c r="R18" s="83">
        <f t="shared" ref="R18" si="23">L18+M18+N18+P18</f>
        <v>0</v>
      </c>
      <c r="S18" s="84"/>
      <c r="T18" s="84"/>
      <c r="U18" s="84"/>
      <c r="V18" s="84"/>
      <c r="W18" s="84"/>
      <c r="X18" s="84"/>
      <c r="Y18" s="83">
        <f t="shared" ref="Y18" si="24">S18+T18+U18+W18</f>
        <v>0</v>
      </c>
      <c r="Z18" s="84"/>
      <c r="AA18" s="84"/>
      <c r="AB18" s="84"/>
      <c r="AC18" s="84"/>
      <c r="AD18" s="84"/>
      <c r="AE18" s="84"/>
      <c r="AF18" s="83">
        <f t="shared" ref="AF18" si="25">Z18+AA18+AB18+AD18</f>
        <v>0</v>
      </c>
      <c r="AG18" s="84"/>
      <c r="AH18" s="84"/>
      <c r="AI18" s="84"/>
      <c r="AJ18" s="84"/>
      <c r="AK18" s="84"/>
      <c r="AL18" s="84"/>
      <c r="AM18" s="83">
        <f t="shared" ref="AM18" si="26">AG18+AH18+AI18+AK18</f>
        <v>0</v>
      </c>
      <c r="AN18" s="84"/>
      <c r="AO18" s="84"/>
      <c r="AP18" s="84"/>
      <c r="AQ18" s="84"/>
      <c r="AR18" s="84"/>
      <c r="AS18" s="84"/>
      <c r="AT18" s="83">
        <f t="shared" ref="AT18" si="27">AN18+AO18+AP18+AR18</f>
        <v>0</v>
      </c>
      <c r="AU18" s="85">
        <f t="shared" ref="AU18" si="28">AT18+AM18+AF18+Y18+R18+K18+D18</f>
        <v>0</v>
      </c>
      <c r="AV18" s="66"/>
      <c r="AW18" s="66"/>
      <c r="AX18" s="70"/>
      <c r="AY18" s="49"/>
    </row>
    <row r="19" spans="1:122" s="61" customFormat="1" ht="27.75" customHeight="1" thickBot="1" x14ac:dyDescent="0.3">
      <c r="A19" s="370" t="s">
        <v>649</v>
      </c>
      <c r="B19" s="371"/>
      <c r="C19" s="371"/>
      <c r="D19" s="371"/>
      <c r="E19" s="137">
        <f>SUM(E21,E23,E25)</f>
        <v>0</v>
      </c>
      <c r="F19" s="137">
        <f t="shared" ref="F19:AU19" si="29">SUM(F21,F23,F25)</f>
        <v>0</v>
      </c>
      <c r="G19" s="137">
        <f t="shared" si="29"/>
        <v>0</v>
      </c>
      <c r="H19" s="137"/>
      <c r="I19" s="137">
        <f t="shared" si="29"/>
        <v>0</v>
      </c>
      <c r="J19" s="137"/>
      <c r="K19" s="137">
        <f t="shared" si="29"/>
        <v>0</v>
      </c>
      <c r="L19" s="137">
        <f>SUM(L21,L23,L25)</f>
        <v>0</v>
      </c>
      <c r="M19" s="137">
        <f t="shared" si="29"/>
        <v>0</v>
      </c>
      <c r="N19" s="137">
        <f t="shared" si="29"/>
        <v>0</v>
      </c>
      <c r="O19" s="137"/>
      <c r="P19" s="137">
        <f t="shared" si="29"/>
        <v>0</v>
      </c>
      <c r="Q19" s="137"/>
      <c r="R19" s="137">
        <f t="shared" si="29"/>
        <v>0</v>
      </c>
      <c r="S19" s="137">
        <f>SUM(S21,S23,S25)</f>
        <v>0</v>
      </c>
      <c r="T19" s="137">
        <f t="shared" si="29"/>
        <v>0</v>
      </c>
      <c r="U19" s="137">
        <f t="shared" si="29"/>
        <v>0</v>
      </c>
      <c r="V19" s="137"/>
      <c r="W19" s="137">
        <f t="shared" si="29"/>
        <v>0</v>
      </c>
      <c r="X19" s="137"/>
      <c r="Y19" s="137">
        <f t="shared" si="29"/>
        <v>0</v>
      </c>
      <c r="Z19" s="137">
        <f>SUM(Z21,Z23,Z25)</f>
        <v>0</v>
      </c>
      <c r="AA19" s="137">
        <f t="shared" si="29"/>
        <v>0</v>
      </c>
      <c r="AB19" s="137">
        <f t="shared" si="29"/>
        <v>0</v>
      </c>
      <c r="AC19" s="137"/>
      <c r="AD19" s="137">
        <f t="shared" si="29"/>
        <v>0</v>
      </c>
      <c r="AE19" s="137"/>
      <c r="AF19" s="137">
        <f t="shared" si="29"/>
        <v>0</v>
      </c>
      <c r="AG19" s="137">
        <f>SUM(AG21,AG23,AG25)</f>
        <v>0</v>
      </c>
      <c r="AH19" s="137">
        <f t="shared" si="29"/>
        <v>0</v>
      </c>
      <c r="AI19" s="137">
        <f t="shared" si="29"/>
        <v>0</v>
      </c>
      <c r="AJ19" s="137"/>
      <c r="AK19" s="137">
        <f t="shared" si="29"/>
        <v>0</v>
      </c>
      <c r="AL19" s="137"/>
      <c r="AM19" s="137">
        <f t="shared" si="29"/>
        <v>0</v>
      </c>
      <c r="AN19" s="137">
        <f>SUM(AN21,AN23,AN25)</f>
        <v>0</v>
      </c>
      <c r="AO19" s="137">
        <f t="shared" si="29"/>
        <v>0</v>
      </c>
      <c r="AP19" s="137">
        <f t="shared" si="29"/>
        <v>0</v>
      </c>
      <c r="AQ19" s="137"/>
      <c r="AR19" s="137">
        <f t="shared" si="29"/>
        <v>0</v>
      </c>
      <c r="AS19" s="137"/>
      <c r="AT19" s="137">
        <f t="shared" si="29"/>
        <v>0</v>
      </c>
      <c r="AU19" s="137">
        <f t="shared" si="29"/>
        <v>0</v>
      </c>
      <c r="AV19" s="137"/>
      <c r="AW19" s="137"/>
      <c r="AX19" s="137"/>
      <c r="AY19" s="137"/>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row>
    <row r="20" spans="1:122" s="59" customFormat="1" ht="31.5" customHeight="1" x14ac:dyDescent="0.25">
      <c r="A20" s="368" t="s">
        <v>650</v>
      </c>
      <c r="B20" s="369"/>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row>
    <row r="21" spans="1:122" s="40" customFormat="1" ht="45" customHeight="1" thickBot="1" x14ac:dyDescent="0.3">
      <c r="A21" s="43" t="s">
        <v>651</v>
      </c>
      <c r="B21" s="66"/>
      <c r="C21" s="66"/>
      <c r="D21" s="66"/>
      <c r="E21" s="84"/>
      <c r="F21" s="84"/>
      <c r="G21" s="84"/>
      <c r="H21" s="84"/>
      <c r="I21" s="84"/>
      <c r="J21" s="84"/>
      <c r="K21" s="83">
        <f t="shared" ref="K21" si="30">E21+F21+G21+I21</f>
        <v>0</v>
      </c>
      <c r="L21" s="84"/>
      <c r="M21" s="84"/>
      <c r="N21" s="84"/>
      <c r="O21" s="84"/>
      <c r="P21" s="84"/>
      <c r="Q21" s="84"/>
      <c r="R21" s="83">
        <f t="shared" ref="R21" si="31">L21+M21+N21+P21</f>
        <v>0</v>
      </c>
      <c r="S21" s="84"/>
      <c r="T21" s="84"/>
      <c r="U21" s="84"/>
      <c r="V21" s="84"/>
      <c r="W21" s="84"/>
      <c r="X21" s="84"/>
      <c r="Y21" s="83">
        <f t="shared" ref="Y21" si="32">S21+T21+U21+W21</f>
        <v>0</v>
      </c>
      <c r="Z21" s="84"/>
      <c r="AA21" s="84"/>
      <c r="AB21" s="84"/>
      <c r="AC21" s="84"/>
      <c r="AD21" s="84"/>
      <c r="AE21" s="84"/>
      <c r="AF21" s="83">
        <f t="shared" ref="AF21" si="33">Z21+AA21+AB21+AD21</f>
        <v>0</v>
      </c>
      <c r="AG21" s="84"/>
      <c r="AH21" s="84"/>
      <c r="AI21" s="84"/>
      <c r="AJ21" s="84"/>
      <c r="AK21" s="84"/>
      <c r="AL21" s="84"/>
      <c r="AM21" s="83">
        <f t="shared" ref="AM21" si="34">AG21+AH21+AI21+AK21</f>
        <v>0</v>
      </c>
      <c r="AN21" s="84"/>
      <c r="AO21" s="84"/>
      <c r="AP21" s="84"/>
      <c r="AQ21" s="84"/>
      <c r="AR21" s="84"/>
      <c r="AS21" s="84"/>
      <c r="AT21" s="83">
        <f t="shared" ref="AT21" si="35">AN21+AO21+AP21+AR21</f>
        <v>0</v>
      </c>
      <c r="AU21" s="85">
        <f t="shared" ref="AU21" si="36">AT21+AM21+AF21+Y21+R21+K21+D21</f>
        <v>0</v>
      </c>
      <c r="AV21" s="66"/>
      <c r="AW21" s="66"/>
      <c r="AX21" s="70"/>
      <c r="AY21" s="49"/>
    </row>
    <row r="22" spans="1:122" s="59" customFormat="1" ht="31.5" customHeight="1" x14ac:dyDescent="0.25">
      <c r="A22" s="368" t="s">
        <v>652</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row>
    <row r="23" spans="1:122" s="40" customFormat="1" ht="45" customHeight="1" thickBot="1" x14ac:dyDescent="0.3">
      <c r="A23" s="43" t="s">
        <v>653</v>
      </c>
      <c r="B23" s="66"/>
      <c r="C23" s="66"/>
      <c r="D23" s="66"/>
      <c r="E23" s="84"/>
      <c r="F23" s="84"/>
      <c r="G23" s="84"/>
      <c r="H23" s="84"/>
      <c r="I23" s="84"/>
      <c r="J23" s="84"/>
      <c r="K23" s="83">
        <f t="shared" ref="K23" si="37">E23+F23+G23+I23</f>
        <v>0</v>
      </c>
      <c r="L23" s="84"/>
      <c r="M23" s="84"/>
      <c r="N23" s="84"/>
      <c r="O23" s="84"/>
      <c r="P23" s="84"/>
      <c r="Q23" s="84"/>
      <c r="R23" s="83">
        <f t="shared" ref="R23" si="38">L23+M23+N23+P23</f>
        <v>0</v>
      </c>
      <c r="S23" s="84"/>
      <c r="T23" s="84"/>
      <c r="U23" s="84"/>
      <c r="V23" s="84"/>
      <c r="W23" s="84"/>
      <c r="X23" s="84"/>
      <c r="Y23" s="83">
        <f t="shared" ref="Y23" si="39">S23+T23+U23+W23</f>
        <v>0</v>
      </c>
      <c r="Z23" s="84"/>
      <c r="AA23" s="84"/>
      <c r="AB23" s="84"/>
      <c r="AC23" s="84"/>
      <c r="AD23" s="84"/>
      <c r="AE23" s="84"/>
      <c r="AF23" s="83">
        <f t="shared" ref="AF23" si="40">Z23+AA23+AB23+AD23</f>
        <v>0</v>
      </c>
      <c r="AG23" s="84"/>
      <c r="AH23" s="84"/>
      <c r="AI23" s="84"/>
      <c r="AJ23" s="84"/>
      <c r="AK23" s="84"/>
      <c r="AL23" s="84"/>
      <c r="AM23" s="83">
        <f t="shared" ref="AM23" si="41">AG23+AH23+AI23+AK23</f>
        <v>0</v>
      </c>
      <c r="AN23" s="84"/>
      <c r="AO23" s="84"/>
      <c r="AP23" s="84"/>
      <c r="AQ23" s="84"/>
      <c r="AR23" s="84"/>
      <c r="AS23" s="84"/>
      <c r="AT23" s="83">
        <f t="shared" ref="AT23" si="42">AN23+AO23+AP23+AR23</f>
        <v>0</v>
      </c>
      <c r="AU23" s="85">
        <f t="shared" ref="AU23" si="43">AT23+AM23+AF23+Y23+R23+K23+D23</f>
        <v>0</v>
      </c>
      <c r="AV23" s="66"/>
      <c r="AW23" s="66"/>
      <c r="AX23" s="70"/>
      <c r="AY23" s="49"/>
    </row>
    <row r="24" spans="1:122" s="59" customFormat="1" ht="31.5" customHeight="1" x14ac:dyDescent="0.25">
      <c r="A24" s="368" t="s">
        <v>654</v>
      </c>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row>
    <row r="25" spans="1:122" s="40" customFormat="1" ht="45" customHeight="1" thickBot="1" x14ac:dyDescent="0.3">
      <c r="A25" s="43" t="s">
        <v>655</v>
      </c>
      <c r="B25" s="66"/>
      <c r="C25" s="66"/>
      <c r="D25" s="66"/>
      <c r="E25" s="84"/>
      <c r="F25" s="84"/>
      <c r="G25" s="84"/>
      <c r="H25" s="84"/>
      <c r="I25" s="84"/>
      <c r="J25" s="84"/>
      <c r="K25" s="83">
        <f t="shared" ref="K25" si="44">E25+F25+G25+I25</f>
        <v>0</v>
      </c>
      <c r="L25" s="84"/>
      <c r="M25" s="84"/>
      <c r="N25" s="84"/>
      <c r="O25" s="84"/>
      <c r="P25" s="84"/>
      <c r="Q25" s="84"/>
      <c r="R25" s="83">
        <f t="shared" ref="R25" si="45">L25+M25+N25+P25</f>
        <v>0</v>
      </c>
      <c r="S25" s="84"/>
      <c r="T25" s="84"/>
      <c r="U25" s="84"/>
      <c r="V25" s="84"/>
      <c r="W25" s="84"/>
      <c r="X25" s="84"/>
      <c r="Y25" s="83">
        <f t="shared" ref="Y25" si="46">S25+T25+U25+W25</f>
        <v>0</v>
      </c>
      <c r="Z25" s="84"/>
      <c r="AA25" s="84"/>
      <c r="AB25" s="84"/>
      <c r="AC25" s="84"/>
      <c r="AD25" s="84"/>
      <c r="AE25" s="84"/>
      <c r="AF25" s="83">
        <f t="shared" ref="AF25" si="47">Z25+AA25+AB25+AD25</f>
        <v>0</v>
      </c>
      <c r="AG25" s="84"/>
      <c r="AH25" s="84"/>
      <c r="AI25" s="84"/>
      <c r="AJ25" s="84"/>
      <c r="AK25" s="84"/>
      <c r="AL25" s="84"/>
      <c r="AM25" s="83">
        <f t="shared" ref="AM25" si="48">AG25+AH25+AI25+AK25</f>
        <v>0</v>
      </c>
      <c r="AN25" s="84"/>
      <c r="AO25" s="84"/>
      <c r="AP25" s="84"/>
      <c r="AQ25" s="84"/>
      <c r="AR25" s="84"/>
      <c r="AS25" s="84"/>
      <c r="AT25" s="83">
        <f t="shared" ref="AT25" si="49">AN25+AO25+AP25+AR25</f>
        <v>0</v>
      </c>
      <c r="AU25" s="85">
        <f t="shared" ref="AU25" si="50">AT25+AM25+AF25+Y25+R25+K25+D25</f>
        <v>0</v>
      </c>
      <c r="AV25" s="66"/>
      <c r="AW25" s="66"/>
      <c r="AX25" s="70"/>
      <c r="AY25" s="49"/>
    </row>
    <row r="26" spans="1:122" s="61" customFormat="1" ht="27.75" customHeight="1" thickBot="1" x14ac:dyDescent="0.3">
      <c r="A26" s="370" t="s">
        <v>656</v>
      </c>
      <c r="B26" s="371"/>
      <c r="C26" s="371"/>
      <c r="D26" s="371"/>
      <c r="E26" s="137">
        <f>SUM(E28:E30,E32,)</f>
        <v>140000</v>
      </c>
      <c r="F26" s="137">
        <f t="shared" ref="F26:AU26" si="51">SUM(F28:F30,F32,)</f>
        <v>0</v>
      </c>
      <c r="G26" s="137">
        <f t="shared" si="51"/>
        <v>0</v>
      </c>
      <c r="H26" s="137"/>
      <c r="I26" s="137">
        <f t="shared" si="51"/>
        <v>0</v>
      </c>
      <c r="J26" s="137"/>
      <c r="K26" s="137">
        <f t="shared" si="51"/>
        <v>140000</v>
      </c>
      <c r="L26" s="137">
        <f>SUM(L28:L30,L32,)</f>
        <v>140000</v>
      </c>
      <c r="M26" s="137">
        <f t="shared" si="51"/>
        <v>0</v>
      </c>
      <c r="N26" s="137">
        <f t="shared" si="51"/>
        <v>0</v>
      </c>
      <c r="O26" s="137"/>
      <c r="P26" s="137">
        <f t="shared" si="51"/>
        <v>0</v>
      </c>
      <c r="Q26" s="137"/>
      <c r="R26" s="137">
        <f t="shared" si="51"/>
        <v>140000</v>
      </c>
      <c r="S26" s="137">
        <f>SUM(S28:S30,S32,)</f>
        <v>140000</v>
      </c>
      <c r="T26" s="137">
        <f t="shared" si="51"/>
        <v>0</v>
      </c>
      <c r="U26" s="137">
        <f t="shared" si="51"/>
        <v>0</v>
      </c>
      <c r="V26" s="137"/>
      <c r="W26" s="137">
        <f t="shared" si="51"/>
        <v>0</v>
      </c>
      <c r="X26" s="137"/>
      <c r="Y26" s="137">
        <f t="shared" si="51"/>
        <v>140000</v>
      </c>
      <c r="Z26" s="137">
        <f>SUM(Z28:Z30,Z32,)</f>
        <v>140000</v>
      </c>
      <c r="AA26" s="137">
        <f t="shared" si="51"/>
        <v>0</v>
      </c>
      <c r="AB26" s="137">
        <f t="shared" si="51"/>
        <v>0</v>
      </c>
      <c r="AC26" s="137"/>
      <c r="AD26" s="137">
        <f t="shared" si="51"/>
        <v>0</v>
      </c>
      <c r="AE26" s="137"/>
      <c r="AF26" s="137">
        <f t="shared" si="51"/>
        <v>140000</v>
      </c>
      <c r="AG26" s="137">
        <f>SUM(AG28:AG30,AG32,)</f>
        <v>0</v>
      </c>
      <c r="AH26" s="137">
        <f t="shared" si="51"/>
        <v>0</v>
      </c>
      <c r="AI26" s="137">
        <f t="shared" si="51"/>
        <v>0</v>
      </c>
      <c r="AJ26" s="137"/>
      <c r="AK26" s="137">
        <f t="shared" si="51"/>
        <v>0</v>
      </c>
      <c r="AL26" s="137"/>
      <c r="AM26" s="137">
        <f t="shared" si="51"/>
        <v>0</v>
      </c>
      <c r="AN26" s="137">
        <f>SUM(AN28:AN30,AN32,)</f>
        <v>140000</v>
      </c>
      <c r="AO26" s="137">
        <f t="shared" si="51"/>
        <v>0</v>
      </c>
      <c r="AP26" s="137">
        <f t="shared" si="51"/>
        <v>0</v>
      </c>
      <c r="AQ26" s="137"/>
      <c r="AR26" s="137">
        <f t="shared" si="51"/>
        <v>0</v>
      </c>
      <c r="AS26" s="137"/>
      <c r="AT26" s="137">
        <f t="shared" si="51"/>
        <v>140000</v>
      </c>
      <c r="AU26" s="137">
        <f t="shared" si="51"/>
        <v>700000</v>
      </c>
      <c r="AV26" s="137"/>
      <c r="AW26" s="137"/>
      <c r="AX26" s="137"/>
      <c r="AY26" s="137"/>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row>
    <row r="27" spans="1:122" s="59" customFormat="1" ht="41.25" customHeight="1" x14ac:dyDescent="0.25">
      <c r="A27" s="368" t="s">
        <v>872</v>
      </c>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row>
    <row r="28" spans="1:122" s="6" customFormat="1" ht="120" customHeight="1" x14ac:dyDescent="0.25">
      <c r="A28" s="298" t="s">
        <v>657</v>
      </c>
      <c r="B28" s="168" t="s">
        <v>691</v>
      </c>
      <c r="C28" s="168" t="s">
        <v>145</v>
      </c>
      <c r="D28" s="172"/>
      <c r="E28" s="172">
        <v>70000</v>
      </c>
      <c r="F28" s="172"/>
      <c r="G28" s="172"/>
      <c r="H28" s="172"/>
      <c r="I28" s="172"/>
      <c r="J28" s="172"/>
      <c r="K28" s="107">
        <f>E28+F28+G28+I28</f>
        <v>70000</v>
      </c>
      <c r="L28" s="172">
        <v>70000</v>
      </c>
      <c r="M28" s="172"/>
      <c r="N28" s="172"/>
      <c r="O28" s="172"/>
      <c r="P28" s="172"/>
      <c r="Q28" s="172"/>
      <c r="R28" s="107">
        <f>L28+M28+N28+P28</f>
        <v>70000</v>
      </c>
      <c r="S28" s="200">
        <v>70000</v>
      </c>
      <c r="T28" s="200"/>
      <c r="U28" s="200"/>
      <c r="V28" s="200"/>
      <c r="W28" s="200"/>
      <c r="X28" s="200"/>
      <c r="Y28" s="107">
        <f>S28+T28+U28+W28</f>
        <v>70000</v>
      </c>
      <c r="Z28" s="200">
        <v>70000</v>
      </c>
      <c r="AA28" s="200"/>
      <c r="AB28" s="200"/>
      <c r="AC28" s="200"/>
      <c r="AD28" s="200"/>
      <c r="AE28" s="200"/>
      <c r="AF28" s="107">
        <f>Z28+AA28+AB28+AD28</f>
        <v>70000</v>
      </c>
      <c r="AG28" s="200"/>
      <c r="AH28" s="200"/>
      <c r="AI28" s="200"/>
      <c r="AJ28" s="200"/>
      <c r="AK28" s="200"/>
      <c r="AL28" s="200"/>
      <c r="AM28" s="107">
        <f>AG28+AH28+AI28+AK28</f>
        <v>0</v>
      </c>
      <c r="AN28" s="172">
        <v>70000</v>
      </c>
      <c r="AO28" s="172"/>
      <c r="AP28" s="172"/>
      <c r="AQ28" s="172"/>
      <c r="AR28" s="172"/>
      <c r="AS28" s="172"/>
      <c r="AT28" s="107">
        <f>AN28+AO28+AP28+AR28</f>
        <v>70000</v>
      </c>
      <c r="AU28" s="297">
        <f t="shared" ref="AU28:AU30" si="52">AT28+AM28+AF28+Y28+R28+K28+D28</f>
        <v>350000</v>
      </c>
      <c r="AV28" s="169" t="s">
        <v>190</v>
      </c>
      <c r="AW28" s="198" t="s">
        <v>44</v>
      </c>
      <c r="AX28" s="198" t="s">
        <v>189</v>
      </c>
      <c r="AY28" s="299" t="s">
        <v>111</v>
      </c>
    </row>
    <row r="29" spans="1:122" s="6" customFormat="1" ht="120" customHeight="1" x14ac:dyDescent="0.25">
      <c r="A29" s="298" t="s">
        <v>692</v>
      </c>
      <c r="B29" s="168" t="s">
        <v>690</v>
      </c>
      <c r="C29" s="168" t="s">
        <v>145</v>
      </c>
      <c r="D29" s="172"/>
      <c r="E29" s="172">
        <v>70000</v>
      </c>
      <c r="F29" s="172"/>
      <c r="G29" s="172"/>
      <c r="H29" s="172"/>
      <c r="I29" s="172"/>
      <c r="J29" s="172"/>
      <c r="K29" s="107">
        <f>E29+F29+G29+I29</f>
        <v>70000</v>
      </c>
      <c r="L29" s="172">
        <v>70000</v>
      </c>
      <c r="M29" s="172"/>
      <c r="N29" s="172"/>
      <c r="O29" s="172"/>
      <c r="P29" s="172"/>
      <c r="Q29" s="172"/>
      <c r="R29" s="107">
        <f>L29+M29+N29+P29</f>
        <v>70000</v>
      </c>
      <c r="S29" s="200">
        <v>70000</v>
      </c>
      <c r="T29" s="200"/>
      <c r="U29" s="200"/>
      <c r="V29" s="200"/>
      <c r="W29" s="200"/>
      <c r="X29" s="200"/>
      <c r="Y29" s="107">
        <f>S29+T29+U29+W29</f>
        <v>70000</v>
      </c>
      <c r="Z29" s="200">
        <v>70000</v>
      </c>
      <c r="AA29" s="200"/>
      <c r="AB29" s="200"/>
      <c r="AC29" s="200"/>
      <c r="AD29" s="200"/>
      <c r="AE29" s="200"/>
      <c r="AF29" s="107">
        <f>Z29+AA29+AB29+AD29</f>
        <v>70000</v>
      </c>
      <c r="AG29" s="200"/>
      <c r="AH29" s="200"/>
      <c r="AI29" s="200"/>
      <c r="AJ29" s="200"/>
      <c r="AK29" s="200"/>
      <c r="AL29" s="200"/>
      <c r="AM29" s="107">
        <f>AG29+AH29+AI29+AK29</f>
        <v>0</v>
      </c>
      <c r="AN29" s="172">
        <v>70000</v>
      </c>
      <c r="AO29" s="172"/>
      <c r="AP29" s="172"/>
      <c r="AQ29" s="172"/>
      <c r="AR29" s="172"/>
      <c r="AS29" s="172"/>
      <c r="AT29" s="107">
        <f>AN29+AO29+AP29+AR29</f>
        <v>70000</v>
      </c>
      <c r="AU29" s="297">
        <f t="shared" ref="AU29" si="53">AT29+AM29+AF29+Y29+R29+K29+D29</f>
        <v>350000</v>
      </c>
      <c r="AV29" s="169" t="s">
        <v>190</v>
      </c>
      <c r="AW29" s="198" t="s">
        <v>44</v>
      </c>
      <c r="AX29" s="198" t="s">
        <v>189</v>
      </c>
      <c r="AY29" s="299" t="s">
        <v>111</v>
      </c>
    </row>
    <row r="30" spans="1:122" s="40" customFormat="1" ht="45" customHeight="1" thickBot="1" x14ac:dyDescent="0.3">
      <c r="A30" s="43"/>
      <c r="B30" s="66"/>
      <c r="C30" s="66"/>
      <c r="D30" s="66"/>
      <c r="E30" s="84"/>
      <c r="F30" s="84"/>
      <c r="G30" s="84"/>
      <c r="H30" s="84"/>
      <c r="I30" s="84"/>
      <c r="J30" s="84"/>
      <c r="K30" s="83">
        <f t="shared" ref="K30" si="54">E30+F30+G30+I30</f>
        <v>0</v>
      </c>
      <c r="L30" s="84"/>
      <c r="M30" s="84"/>
      <c r="N30" s="84"/>
      <c r="O30" s="84"/>
      <c r="P30" s="84"/>
      <c r="Q30" s="84"/>
      <c r="R30" s="83">
        <f t="shared" ref="R30" si="55">L30+M30+N30+P30</f>
        <v>0</v>
      </c>
      <c r="S30" s="84"/>
      <c r="T30" s="84"/>
      <c r="U30" s="84"/>
      <c r="V30" s="84"/>
      <c r="W30" s="84"/>
      <c r="X30" s="84"/>
      <c r="Y30" s="83">
        <f t="shared" ref="Y30" si="56">S30+T30+U30+W30</f>
        <v>0</v>
      </c>
      <c r="Z30" s="84"/>
      <c r="AA30" s="84"/>
      <c r="AB30" s="84"/>
      <c r="AC30" s="84"/>
      <c r="AD30" s="84"/>
      <c r="AE30" s="84"/>
      <c r="AF30" s="83">
        <f t="shared" ref="AF30" si="57">Z30+AA30+AB30+AD30</f>
        <v>0</v>
      </c>
      <c r="AG30" s="84"/>
      <c r="AH30" s="84"/>
      <c r="AI30" s="84"/>
      <c r="AJ30" s="84"/>
      <c r="AK30" s="84"/>
      <c r="AL30" s="84"/>
      <c r="AM30" s="83">
        <f t="shared" ref="AM30" si="58">AG30+AH30+AI30+AK30</f>
        <v>0</v>
      </c>
      <c r="AN30" s="84"/>
      <c r="AO30" s="84"/>
      <c r="AP30" s="84"/>
      <c r="AQ30" s="84"/>
      <c r="AR30" s="84"/>
      <c r="AS30" s="84"/>
      <c r="AT30" s="83">
        <f t="shared" ref="AT30" si="59">AN30+AO30+AP30+AR30</f>
        <v>0</v>
      </c>
      <c r="AU30" s="85">
        <f t="shared" si="52"/>
        <v>0</v>
      </c>
      <c r="AV30" s="66"/>
      <c r="AW30" s="66"/>
      <c r="AX30" s="70"/>
      <c r="AY30" s="49"/>
    </row>
    <row r="31" spans="1:122" s="59" customFormat="1" ht="31.5" customHeight="1" x14ac:dyDescent="0.25">
      <c r="A31" s="368" t="s">
        <v>873</v>
      </c>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row>
    <row r="32" spans="1:122" s="40" customFormat="1" ht="45" customHeight="1" thickBot="1" x14ac:dyDescent="0.3">
      <c r="A32" s="43" t="s">
        <v>658</v>
      </c>
      <c r="B32" s="66"/>
      <c r="C32" s="66"/>
      <c r="D32" s="66"/>
      <c r="E32" s="84"/>
      <c r="F32" s="84"/>
      <c r="G32" s="84"/>
      <c r="H32" s="84"/>
      <c r="I32" s="84"/>
      <c r="J32" s="84"/>
      <c r="K32" s="83">
        <f t="shared" ref="K32" si="60">E32+F32+G32+I32</f>
        <v>0</v>
      </c>
      <c r="L32" s="84"/>
      <c r="M32" s="84"/>
      <c r="N32" s="84"/>
      <c r="O32" s="84"/>
      <c r="P32" s="84"/>
      <c r="Q32" s="84"/>
      <c r="R32" s="83">
        <f t="shared" ref="R32" si="61">L32+M32+N32+P32</f>
        <v>0</v>
      </c>
      <c r="S32" s="84"/>
      <c r="T32" s="84"/>
      <c r="U32" s="84"/>
      <c r="V32" s="84"/>
      <c r="W32" s="84"/>
      <c r="X32" s="84"/>
      <c r="Y32" s="83">
        <f t="shared" ref="Y32" si="62">S32+T32+U32+W32</f>
        <v>0</v>
      </c>
      <c r="Z32" s="84"/>
      <c r="AA32" s="84"/>
      <c r="AB32" s="84"/>
      <c r="AC32" s="84"/>
      <c r="AD32" s="84"/>
      <c r="AE32" s="84"/>
      <c r="AF32" s="83">
        <f t="shared" ref="AF32" si="63">Z32+AA32+AB32+AD32</f>
        <v>0</v>
      </c>
      <c r="AG32" s="84"/>
      <c r="AH32" s="84"/>
      <c r="AI32" s="84"/>
      <c r="AJ32" s="84"/>
      <c r="AK32" s="84"/>
      <c r="AL32" s="84"/>
      <c r="AM32" s="83">
        <f t="shared" ref="AM32" si="64">AG32+AH32+AI32+AK32</f>
        <v>0</v>
      </c>
      <c r="AN32" s="84"/>
      <c r="AO32" s="84"/>
      <c r="AP32" s="84"/>
      <c r="AQ32" s="84"/>
      <c r="AR32" s="84"/>
      <c r="AS32" s="84"/>
      <c r="AT32" s="83">
        <f t="shared" ref="AT32" si="65">AN32+AO32+AP32+AR32</f>
        <v>0</v>
      </c>
      <c r="AU32" s="85">
        <f t="shared" ref="AU32" si="66">AT32+AM32+AF32+Y32+R32+K32+D32</f>
        <v>0</v>
      </c>
      <c r="AV32" s="66"/>
      <c r="AW32" s="66"/>
      <c r="AX32" s="70"/>
      <c r="AY32" s="49"/>
    </row>
    <row r="33" spans="1:122" s="61" customFormat="1" ht="27.75" customHeight="1" thickBot="1" x14ac:dyDescent="0.3">
      <c r="A33" s="370" t="s">
        <v>659</v>
      </c>
      <c r="B33" s="371"/>
      <c r="C33" s="371"/>
      <c r="D33" s="371"/>
      <c r="E33" s="137">
        <f>SUM(E35,E37,E39)</f>
        <v>0</v>
      </c>
      <c r="F33" s="137">
        <f t="shared" ref="F33:AU33" si="67">SUM(F35,F37,F39)</f>
        <v>0</v>
      </c>
      <c r="G33" s="137">
        <f t="shared" si="67"/>
        <v>0</v>
      </c>
      <c r="H33" s="137"/>
      <c r="I33" s="137">
        <f t="shared" si="67"/>
        <v>0</v>
      </c>
      <c r="J33" s="137"/>
      <c r="K33" s="137">
        <f t="shared" si="67"/>
        <v>0</v>
      </c>
      <c r="L33" s="137">
        <f>SUM(L35,L37,L39)</f>
        <v>0</v>
      </c>
      <c r="M33" s="137">
        <f t="shared" si="67"/>
        <v>0</v>
      </c>
      <c r="N33" s="137">
        <f t="shared" si="67"/>
        <v>0</v>
      </c>
      <c r="O33" s="137"/>
      <c r="P33" s="137">
        <f t="shared" si="67"/>
        <v>0</v>
      </c>
      <c r="Q33" s="137"/>
      <c r="R33" s="137">
        <f t="shared" si="67"/>
        <v>0</v>
      </c>
      <c r="S33" s="137">
        <f>SUM(S35,S37,S39)</f>
        <v>0</v>
      </c>
      <c r="T33" s="137">
        <f t="shared" si="67"/>
        <v>0</v>
      </c>
      <c r="U33" s="137">
        <f t="shared" si="67"/>
        <v>0</v>
      </c>
      <c r="V33" s="137"/>
      <c r="W33" s="137">
        <f t="shared" si="67"/>
        <v>0</v>
      </c>
      <c r="X33" s="137"/>
      <c r="Y33" s="137">
        <f t="shared" si="67"/>
        <v>0</v>
      </c>
      <c r="Z33" s="137">
        <f>SUM(Z35,Z37,Z39)</f>
        <v>0</v>
      </c>
      <c r="AA33" s="137">
        <f t="shared" si="67"/>
        <v>0</v>
      </c>
      <c r="AB33" s="137">
        <f t="shared" si="67"/>
        <v>0</v>
      </c>
      <c r="AC33" s="137"/>
      <c r="AD33" s="137">
        <f t="shared" si="67"/>
        <v>0</v>
      </c>
      <c r="AE33" s="137"/>
      <c r="AF33" s="137">
        <f t="shared" si="67"/>
        <v>0</v>
      </c>
      <c r="AG33" s="137">
        <f>SUM(AG35,AG37,AG39)</f>
        <v>0</v>
      </c>
      <c r="AH33" s="137">
        <f t="shared" si="67"/>
        <v>0</v>
      </c>
      <c r="AI33" s="137">
        <f t="shared" si="67"/>
        <v>0</v>
      </c>
      <c r="AJ33" s="137"/>
      <c r="AK33" s="137">
        <f t="shared" si="67"/>
        <v>0</v>
      </c>
      <c r="AL33" s="137"/>
      <c r="AM33" s="137">
        <f t="shared" si="67"/>
        <v>0</v>
      </c>
      <c r="AN33" s="137">
        <f>SUM(AN35,AN37,AN39)</f>
        <v>0</v>
      </c>
      <c r="AO33" s="137">
        <f t="shared" si="67"/>
        <v>0</v>
      </c>
      <c r="AP33" s="137">
        <f t="shared" si="67"/>
        <v>0</v>
      </c>
      <c r="AQ33" s="137"/>
      <c r="AR33" s="137">
        <f t="shared" si="67"/>
        <v>0</v>
      </c>
      <c r="AS33" s="137"/>
      <c r="AT33" s="137">
        <f t="shared" si="67"/>
        <v>0</v>
      </c>
      <c r="AU33" s="137">
        <f t="shared" si="67"/>
        <v>0</v>
      </c>
      <c r="AV33" s="137"/>
      <c r="AW33" s="137"/>
      <c r="AX33" s="137"/>
      <c r="AY33" s="137"/>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row>
    <row r="34" spans="1:122" s="59" customFormat="1" ht="31.5" customHeight="1" x14ac:dyDescent="0.25">
      <c r="A34" s="368" t="s">
        <v>660</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row>
    <row r="35" spans="1:122" s="40" customFormat="1" ht="45" customHeight="1" thickBot="1" x14ac:dyDescent="0.3">
      <c r="A35" s="43" t="s">
        <v>661</v>
      </c>
      <c r="B35" s="66"/>
      <c r="C35" s="66"/>
      <c r="D35" s="66"/>
      <c r="E35" s="84"/>
      <c r="F35" s="84"/>
      <c r="G35" s="84"/>
      <c r="H35" s="84"/>
      <c r="I35" s="84"/>
      <c r="J35" s="84"/>
      <c r="K35" s="83">
        <f t="shared" ref="K35" si="68">E35+F35+G35+I35</f>
        <v>0</v>
      </c>
      <c r="L35" s="84"/>
      <c r="M35" s="84"/>
      <c r="N35" s="84"/>
      <c r="O35" s="84"/>
      <c r="P35" s="84"/>
      <c r="Q35" s="84"/>
      <c r="R35" s="83">
        <f t="shared" ref="R35" si="69">L35+M35+N35+P35</f>
        <v>0</v>
      </c>
      <c r="S35" s="84"/>
      <c r="T35" s="84"/>
      <c r="U35" s="84"/>
      <c r="V35" s="84"/>
      <c r="W35" s="84"/>
      <c r="X35" s="84"/>
      <c r="Y35" s="83">
        <f t="shared" ref="Y35" si="70">S35+T35+U35+W35</f>
        <v>0</v>
      </c>
      <c r="Z35" s="84"/>
      <c r="AA35" s="84"/>
      <c r="AB35" s="84"/>
      <c r="AC35" s="84"/>
      <c r="AD35" s="84"/>
      <c r="AE35" s="84"/>
      <c r="AF35" s="83">
        <f t="shared" ref="AF35" si="71">Z35+AA35+AB35+AD35</f>
        <v>0</v>
      </c>
      <c r="AG35" s="84"/>
      <c r="AH35" s="84"/>
      <c r="AI35" s="84"/>
      <c r="AJ35" s="84"/>
      <c r="AK35" s="84"/>
      <c r="AL35" s="84"/>
      <c r="AM35" s="83">
        <f t="shared" ref="AM35" si="72">AG35+AH35+AI35+AK35</f>
        <v>0</v>
      </c>
      <c r="AN35" s="84"/>
      <c r="AO35" s="84"/>
      <c r="AP35" s="84"/>
      <c r="AQ35" s="84"/>
      <c r="AR35" s="84"/>
      <c r="AS35" s="84"/>
      <c r="AT35" s="83">
        <f t="shared" ref="AT35" si="73">AN35+AO35+AP35+AR35</f>
        <v>0</v>
      </c>
      <c r="AU35" s="85">
        <f t="shared" ref="AU35" si="74">AT35+AM35+AF35+Y35+R35+K35+D35</f>
        <v>0</v>
      </c>
      <c r="AV35" s="66"/>
      <c r="AW35" s="66"/>
      <c r="AX35" s="70"/>
      <c r="AY35" s="49"/>
    </row>
    <row r="36" spans="1:122" s="59" customFormat="1" ht="31.5" customHeight="1" x14ac:dyDescent="0.25">
      <c r="A36" s="368" t="s">
        <v>662</v>
      </c>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row>
    <row r="37" spans="1:122" s="40" customFormat="1" ht="45" customHeight="1" thickBot="1" x14ac:dyDescent="0.3">
      <c r="A37" s="43" t="s">
        <v>663</v>
      </c>
      <c r="B37" s="66"/>
      <c r="C37" s="66"/>
      <c r="D37" s="66"/>
      <c r="E37" s="84"/>
      <c r="F37" s="84"/>
      <c r="G37" s="84"/>
      <c r="H37" s="84"/>
      <c r="I37" s="84"/>
      <c r="J37" s="84"/>
      <c r="K37" s="83">
        <f t="shared" ref="K37" si="75">E37+F37+G37+I37</f>
        <v>0</v>
      </c>
      <c r="L37" s="84"/>
      <c r="M37" s="84"/>
      <c r="N37" s="84"/>
      <c r="O37" s="84"/>
      <c r="P37" s="84"/>
      <c r="Q37" s="84"/>
      <c r="R37" s="83">
        <f t="shared" ref="R37" si="76">L37+M37+N37+P37</f>
        <v>0</v>
      </c>
      <c r="S37" s="84"/>
      <c r="T37" s="84"/>
      <c r="U37" s="84"/>
      <c r="V37" s="84"/>
      <c r="W37" s="84"/>
      <c r="X37" s="84"/>
      <c r="Y37" s="83">
        <f t="shared" ref="Y37" si="77">S37+T37+U37+W37</f>
        <v>0</v>
      </c>
      <c r="Z37" s="84"/>
      <c r="AA37" s="84"/>
      <c r="AB37" s="84"/>
      <c r="AC37" s="84"/>
      <c r="AD37" s="84"/>
      <c r="AE37" s="84"/>
      <c r="AF37" s="83">
        <f t="shared" ref="AF37" si="78">Z37+AA37+AB37+AD37</f>
        <v>0</v>
      </c>
      <c r="AG37" s="84"/>
      <c r="AH37" s="84"/>
      <c r="AI37" s="84"/>
      <c r="AJ37" s="84"/>
      <c r="AK37" s="84"/>
      <c r="AL37" s="84"/>
      <c r="AM37" s="83">
        <f t="shared" ref="AM37" si="79">AG37+AH37+AI37+AK37</f>
        <v>0</v>
      </c>
      <c r="AN37" s="84"/>
      <c r="AO37" s="84"/>
      <c r="AP37" s="84"/>
      <c r="AQ37" s="84"/>
      <c r="AR37" s="84"/>
      <c r="AS37" s="84"/>
      <c r="AT37" s="83">
        <f t="shared" ref="AT37" si="80">AN37+AO37+AP37+AR37</f>
        <v>0</v>
      </c>
      <c r="AU37" s="85">
        <f t="shared" ref="AU37" si="81">AT37+AM37+AF37+Y37+R37+K37+D37</f>
        <v>0</v>
      </c>
      <c r="AV37" s="66"/>
      <c r="AW37" s="66"/>
      <c r="AX37" s="70"/>
      <c r="AY37" s="49"/>
    </row>
    <row r="38" spans="1:122" s="59" customFormat="1" ht="31.5" customHeight="1" x14ac:dyDescent="0.25">
      <c r="A38" s="368" t="s">
        <v>664</v>
      </c>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row>
    <row r="39" spans="1:122" s="40" customFormat="1" ht="45" customHeight="1" thickBot="1" x14ac:dyDescent="0.3">
      <c r="A39" s="43" t="s">
        <v>665</v>
      </c>
      <c r="B39" s="66"/>
      <c r="C39" s="66"/>
      <c r="D39" s="66"/>
      <c r="E39" s="84"/>
      <c r="F39" s="84"/>
      <c r="G39" s="84"/>
      <c r="H39" s="84"/>
      <c r="I39" s="84"/>
      <c r="J39" s="84"/>
      <c r="K39" s="83">
        <f t="shared" ref="K39" si="82">E39+F39+G39+I39</f>
        <v>0</v>
      </c>
      <c r="L39" s="84"/>
      <c r="M39" s="84"/>
      <c r="N39" s="84"/>
      <c r="O39" s="84"/>
      <c r="P39" s="84"/>
      <c r="Q39" s="84"/>
      <c r="R39" s="83">
        <f t="shared" ref="R39" si="83">L39+M39+N39+P39</f>
        <v>0</v>
      </c>
      <c r="S39" s="84"/>
      <c r="T39" s="84"/>
      <c r="U39" s="84"/>
      <c r="V39" s="84"/>
      <c r="W39" s="84"/>
      <c r="X39" s="84"/>
      <c r="Y39" s="83">
        <f t="shared" ref="Y39" si="84">S39+T39+U39+W39</f>
        <v>0</v>
      </c>
      <c r="Z39" s="84"/>
      <c r="AA39" s="84"/>
      <c r="AB39" s="84"/>
      <c r="AC39" s="84"/>
      <c r="AD39" s="84"/>
      <c r="AE39" s="84"/>
      <c r="AF39" s="83">
        <f t="shared" ref="AF39" si="85">Z39+AA39+AB39+AD39</f>
        <v>0</v>
      </c>
      <c r="AG39" s="84"/>
      <c r="AH39" s="84"/>
      <c r="AI39" s="84"/>
      <c r="AJ39" s="84"/>
      <c r="AK39" s="84"/>
      <c r="AL39" s="84"/>
      <c r="AM39" s="83">
        <f t="shared" ref="AM39" si="86">AG39+AH39+AI39+AK39</f>
        <v>0</v>
      </c>
      <c r="AN39" s="84"/>
      <c r="AO39" s="84"/>
      <c r="AP39" s="84"/>
      <c r="AQ39" s="84"/>
      <c r="AR39" s="84"/>
      <c r="AS39" s="84"/>
      <c r="AT39" s="83">
        <f t="shared" ref="AT39" si="87">AN39+AO39+AP39+AR39</f>
        <v>0</v>
      </c>
      <c r="AU39" s="85">
        <f t="shared" ref="AU39" si="88">AT39+AM39+AF39+Y39+R39+K39+D39</f>
        <v>0</v>
      </c>
      <c r="AV39" s="66"/>
      <c r="AW39" s="66"/>
      <c r="AX39" s="70"/>
      <c r="AY39" s="49"/>
    </row>
    <row r="40" spans="1:122" s="59" customFormat="1" ht="31.5" customHeight="1" x14ac:dyDescent="0.25">
      <c r="A40" s="368" t="s">
        <v>874</v>
      </c>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row>
    <row r="41" spans="1:122" s="40" customFormat="1" ht="45" customHeight="1" thickBot="1" x14ac:dyDescent="0.3">
      <c r="A41" s="43" t="s">
        <v>875</v>
      </c>
      <c r="B41" s="66"/>
      <c r="C41" s="66"/>
      <c r="D41" s="66"/>
      <c r="E41" s="84"/>
      <c r="F41" s="84"/>
      <c r="G41" s="84"/>
      <c r="H41" s="84"/>
      <c r="I41" s="84"/>
      <c r="J41" s="84"/>
      <c r="K41" s="83">
        <f t="shared" ref="K41" si="89">E41+F41+G41+I41</f>
        <v>0</v>
      </c>
      <c r="L41" s="84"/>
      <c r="M41" s="84"/>
      <c r="N41" s="84"/>
      <c r="O41" s="84"/>
      <c r="P41" s="84"/>
      <c r="Q41" s="84"/>
      <c r="R41" s="83">
        <f t="shared" ref="R41" si="90">L41+M41+N41+P41</f>
        <v>0</v>
      </c>
      <c r="S41" s="84"/>
      <c r="T41" s="84"/>
      <c r="U41" s="84"/>
      <c r="V41" s="84"/>
      <c r="W41" s="84"/>
      <c r="X41" s="84"/>
      <c r="Y41" s="83">
        <f t="shared" ref="Y41" si="91">S41+T41+U41+W41</f>
        <v>0</v>
      </c>
      <c r="Z41" s="84"/>
      <c r="AA41" s="84"/>
      <c r="AB41" s="84"/>
      <c r="AC41" s="84"/>
      <c r="AD41" s="84"/>
      <c r="AE41" s="84"/>
      <c r="AF41" s="83">
        <f t="shared" ref="AF41" si="92">Z41+AA41+AB41+AD41</f>
        <v>0</v>
      </c>
      <c r="AG41" s="84"/>
      <c r="AH41" s="84"/>
      <c r="AI41" s="84"/>
      <c r="AJ41" s="84"/>
      <c r="AK41" s="84"/>
      <c r="AL41" s="84"/>
      <c r="AM41" s="83">
        <f t="shared" ref="AM41" si="93">AG41+AH41+AI41+AK41</f>
        <v>0</v>
      </c>
      <c r="AN41" s="84"/>
      <c r="AO41" s="84"/>
      <c r="AP41" s="84"/>
      <c r="AQ41" s="84"/>
      <c r="AR41" s="84"/>
      <c r="AS41" s="84"/>
      <c r="AT41" s="83">
        <f t="shared" ref="AT41" si="94">AN41+AO41+AP41+AR41</f>
        <v>0</v>
      </c>
      <c r="AU41" s="85">
        <f t="shared" ref="AU41" si="95">AT41+AM41+AF41+Y41+R41+K41+D41</f>
        <v>0</v>
      </c>
      <c r="AV41" s="66"/>
      <c r="AW41" s="66"/>
      <c r="AX41" s="70"/>
      <c r="AY41" s="49"/>
    </row>
    <row r="42" spans="1:122" s="61" customFormat="1" ht="27.75" customHeight="1" thickBot="1" x14ac:dyDescent="0.3">
      <c r="A42" s="370" t="s">
        <v>666</v>
      </c>
      <c r="B42" s="371"/>
      <c r="C42" s="371"/>
      <c r="D42" s="371"/>
      <c r="E42" s="137">
        <f>SUM(E45:E46)</f>
        <v>0</v>
      </c>
      <c r="F42" s="137">
        <f t="shared" ref="F42:AU42" si="96">SUM(F45:F46)</f>
        <v>0</v>
      </c>
      <c r="G42" s="137">
        <f t="shared" si="96"/>
        <v>0</v>
      </c>
      <c r="H42" s="137"/>
      <c r="I42" s="137">
        <f t="shared" si="96"/>
        <v>0</v>
      </c>
      <c r="J42" s="137"/>
      <c r="K42" s="137">
        <f t="shared" si="96"/>
        <v>0</v>
      </c>
      <c r="L42" s="137">
        <f>SUM(L45:L46)</f>
        <v>665700</v>
      </c>
      <c r="M42" s="137">
        <f t="shared" si="96"/>
        <v>0</v>
      </c>
      <c r="N42" s="137">
        <f t="shared" si="96"/>
        <v>0</v>
      </c>
      <c r="O42" s="137"/>
      <c r="P42" s="137">
        <f t="shared" si="96"/>
        <v>0</v>
      </c>
      <c r="Q42" s="137"/>
      <c r="R42" s="137">
        <f t="shared" si="96"/>
        <v>665700</v>
      </c>
      <c r="S42" s="137">
        <f>SUM(S45:S46)</f>
        <v>665700</v>
      </c>
      <c r="T42" s="137">
        <f t="shared" si="96"/>
        <v>0</v>
      </c>
      <c r="U42" s="137">
        <f t="shared" si="96"/>
        <v>0</v>
      </c>
      <c r="V42" s="137"/>
      <c r="W42" s="137">
        <f t="shared" si="96"/>
        <v>0</v>
      </c>
      <c r="X42" s="137"/>
      <c r="Y42" s="137">
        <f t="shared" si="96"/>
        <v>665700</v>
      </c>
      <c r="Z42" s="137">
        <f>SUM(Z45:Z46)</f>
        <v>665700</v>
      </c>
      <c r="AA42" s="137">
        <f t="shared" si="96"/>
        <v>0</v>
      </c>
      <c r="AB42" s="137">
        <f t="shared" si="96"/>
        <v>0</v>
      </c>
      <c r="AC42" s="137"/>
      <c r="AD42" s="137">
        <f t="shared" si="96"/>
        <v>0</v>
      </c>
      <c r="AE42" s="137"/>
      <c r="AF42" s="137">
        <f t="shared" si="96"/>
        <v>665700</v>
      </c>
      <c r="AG42" s="137">
        <f>SUM(AG45:AG46)</f>
        <v>0</v>
      </c>
      <c r="AH42" s="137">
        <f t="shared" si="96"/>
        <v>0</v>
      </c>
      <c r="AI42" s="137">
        <f t="shared" si="96"/>
        <v>0</v>
      </c>
      <c r="AJ42" s="137"/>
      <c r="AK42" s="137">
        <f t="shared" si="96"/>
        <v>0</v>
      </c>
      <c r="AL42" s="137"/>
      <c r="AM42" s="137">
        <f t="shared" si="96"/>
        <v>0</v>
      </c>
      <c r="AN42" s="137">
        <f>SUM(AN45:AN46)</f>
        <v>0</v>
      </c>
      <c r="AO42" s="137">
        <f t="shared" si="96"/>
        <v>0</v>
      </c>
      <c r="AP42" s="137">
        <f t="shared" si="96"/>
        <v>0</v>
      </c>
      <c r="AQ42" s="137"/>
      <c r="AR42" s="137">
        <f t="shared" si="96"/>
        <v>0</v>
      </c>
      <c r="AS42" s="137"/>
      <c r="AT42" s="137">
        <f t="shared" si="96"/>
        <v>0</v>
      </c>
      <c r="AU42" s="137">
        <f t="shared" si="96"/>
        <v>1997100</v>
      </c>
      <c r="AV42" s="137"/>
      <c r="AW42" s="137"/>
      <c r="AX42" s="137"/>
      <c r="AY42" s="137"/>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row>
    <row r="43" spans="1:122" s="59" customFormat="1" ht="31.5" customHeight="1" x14ac:dyDescent="0.25">
      <c r="A43" s="368" t="s">
        <v>667</v>
      </c>
      <c r="B43" s="369"/>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row>
    <row r="44" spans="1:122" s="40" customFormat="1" ht="124.5" customHeight="1" x14ac:dyDescent="0.25">
      <c r="A44" s="43" t="s">
        <v>668</v>
      </c>
      <c r="B44" s="66" t="s">
        <v>882</v>
      </c>
      <c r="C44" s="66"/>
      <c r="D44" s="66"/>
      <c r="E44" s="86"/>
      <c r="F44" s="86"/>
      <c r="G44" s="86"/>
      <c r="H44" s="86"/>
      <c r="I44" s="86"/>
      <c r="J44" s="86"/>
      <c r="K44" s="83">
        <f t="shared" ref="K44" si="97">E44+F44+G44+I44</f>
        <v>0</v>
      </c>
      <c r="L44" s="86"/>
      <c r="M44" s="86"/>
      <c r="N44" s="86"/>
      <c r="O44" s="86"/>
      <c r="P44" s="86"/>
      <c r="Q44" s="86"/>
      <c r="R44" s="83">
        <f t="shared" ref="R44" si="98">L44+M44+N44+P44</f>
        <v>0</v>
      </c>
      <c r="S44" s="86"/>
      <c r="T44" s="86"/>
      <c r="U44" s="86"/>
      <c r="V44" s="86"/>
      <c r="W44" s="86"/>
      <c r="X44" s="86"/>
      <c r="Y44" s="83">
        <f t="shared" ref="Y44" si="99">S44+T44+U44+W44</f>
        <v>0</v>
      </c>
      <c r="Z44" s="86"/>
      <c r="AA44" s="86"/>
      <c r="AB44" s="86"/>
      <c r="AC44" s="86"/>
      <c r="AD44" s="86"/>
      <c r="AE44" s="86"/>
      <c r="AF44" s="83">
        <f t="shared" ref="AF44" si="100">Z44+AA44+AB44+AD44</f>
        <v>0</v>
      </c>
      <c r="AG44" s="86"/>
      <c r="AH44" s="86"/>
      <c r="AI44" s="86"/>
      <c r="AJ44" s="86"/>
      <c r="AK44" s="86"/>
      <c r="AL44" s="86"/>
      <c r="AM44" s="83">
        <f t="shared" ref="AM44" si="101">AG44+AH44+AI44+AK44</f>
        <v>0</v>
      </c>
      <c r="AN44" s="86"/>
      <c r="AO44" s="86"/>
      <c r="AP44" s="86"/>
      <c r="AQ44" s="86"/>
      <c r="AR44" s="86"/>
      <c r="AS44" s="86"/>
      <c r="AT44" s="83">
        <f t="shared" ref="AT44" si="102">AN44+AO44+AP44+AR44</f>
        <v>0</v>
      </c>
      <c r="AU44" s="297">
        <f t="shared" ref="AU44" si="103">AT44+AM44+AF44+Y44+R44+K44+D44</f>
        <v>0</v>
      </c>
      <c r="AV44" s="93" t="s">
        <v>883</v>
      </c>
      <c r="AW44" s="66">
        <v>2023</v>
      </c>
      <c r="AX44" s="70">
        <v>2024</v>
      </c>
      <c r="AY44" s="49" t="s">
        <v>878</v>
      </c>
    </row>
    <row r="45" spans="1:122" s="40" customFormat="1" ht="124.5" customHeight="1" thickBot="1" x14ac:dyDescent="0.3">
      <c r="A45" s="43" t="s">
        <v>893</v>
      </c>
      <c r="B45" s="66" t="s">
        <v>894</v>
      </c>
      <c r="C45" s="66"/>
      <c r="D45" s="66"/>
      <c r="E45" s="86"/>
      <c r="F45" s="86"/>
      <c r="G45" s="86"/>
      <c r="H45" s="86"/>
      <c r="I45" s="86"/>
      <c r="J45" s="86"/>
      <c r="K45" s="83">
        <f t="shared" ref="K45" si="104">E45+F45+G45+I45</f>
        <v>0</v>
      </c>
      <c r="L45" s="86">
        <v>665700</v>
      </c>
      <c r="M45" s="86"/>
      <c r="N45" s="86"/>
      <c r="O45" s="86"/>
      <c r="P45" s="86"/>
      <c r="Q45" s="86"/>
      <c r="R45" s="83">
        <f t="shared" ref="R45" si="105">L45+M45+N45+P45</f>
        <v>665700</v>
      </c>
      <c r="S45" s="86">
        <v>665700</v>
      </c>
      <c r="T45" s="86"/>
      <c r="U45" s="86"/>
      <c r="V45" s="86"/>
      <c r="W45" s="86"/>
      <c r="X45" s="86"/>
      <c r="Y45" s="83">
        <f t="shared" ref="Y45" si="106">S45+T45+U45+W45</f>
        <v>665700</v>
      </c>
      <c r="Z45" s="86">
        <v>665700</v>
      </c>
      <c r="AA45" s="86"/>
      <c r="AB45" s="86"/>
      <c r="AC45" s="86"/>
      <c r="AD45" s="86"/>
      <c r="AE45" s="86"/>
      <c r="AF45" s="83">
        <f t="shared" ref="AF45" si="107">Z45+AA45+AB45+AD45</f>
        <v>665700</v>
      </c>
      <c r="AG45" s="86"/>
      <c r="AH45" s="86"/>
      <c r="AI45" s="86"/>
      <c r="AJ45" s="86"/>
      <c r="AK45" s="86"/>
      <c r="AL45" s="86"/>
      <c r="AM45" s="83">
        <f t="shared" ref="AM45" si="108">AG45+AH45+AI45+AK45</f>
        <v>0</v>
      </c>
      <c r="AN45" s="86"/>
      <c r="AO45" s="86"/>
      <c r="AP45" s="86"/>
      <c r="AQ45" s="86"/>
      <c r="AR45" s="86"/>
      <c r="AS45" s="86"/>
      <c r="AT45" s="83">
        <f t="shared" ref="AT45" si="109">AN45+AO45+AP45+AR45</f>
        <v>0</v>
      </c>
      <c r="AU45" s="297">
        <f t="shared" ref="AU45" si="110">AT45+AM45+AF45+Y45+R45+K45+D45</f>
        <v>1997100</v>
      </c>
      <c r="AV45" s="93" t="s">
        <v>895</v>
      </c>
      <c r="AW45" s="66">
        <v>2023</v>
      </c>
      <c r="AX45" s="70">
        <v>2024</v>
      </c>
      <c r="AY45" s="49" t="s">
        <v>878</v>
      </c>
    </row>
    <row r="46" spans="1:122" s="59" customFormat="1" ht="31.5" customHeight="1" x14ac:dyDescent="0.25">
      <c r="A46" s="368" t="s">
        <v>877</v>
      </c>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row>
    <row r="47" spans="1:122" s="40" customFormat="1" ht="45" customHeight="1" x14ac:dyDescent="0.25">
      <c r="A47" s="43" t="s">
        <v>876</v>
      </c>
      <c r="B47" s="66"/>
      <c r="C47" s="66"/>
      <c r="D47" s="66"/>
      <c r="E47" s="84"/>
      <c r="F47" s="84"/>
      <c r="G47" s="84"/>
      <c r="H47" s="84"/>
      <c r="I47" s="84"/>
      <c r="J47" s="84"/>
      <c r="K47" s="83">
        <f t="shared" ref="K47" si="111">E47+F47+G47+I47</f>
        <v>0</v>
      </c>
      <c r="L47" s="84"/>
      <c r="M47" s="84"/>
      <c r="N47" s="84"/>
      <c r="O47" s="84"/>
      <c r="P47" s="84"/>
      <c r="Q47" s="84"/>
      <c r="R47" s="83">
        <f t="shared" ref="R47" si="112">L47+M47+N47+P47</f>
        <v>0</v>
      </c>
      <c r="S47" s="84"/>
      <c r="T47" s="84"/>
      <c r="U47" s="84"/>
      <c r="V47" s="84"/>
      <c r="W47" s="84"/>
      <c r="X47" s="84"/>
      <c r="Y47" s="83">
        <f t="shared" ref="Y47" si="113">S47+T47+U47+W47</f>
        <v>0</v>
      </c>
      <c r="Z47" s="84"/>
      <c r="AA47" s="84"/>
      <c r="AB47" s="84"/>
      <c r="AC47" s="84"/>
      <c r="AD47" s="84"/>
      <c r="AE47" s="84"/>
      <c r="AF47" s="83">
        <f t="shared" ref="AF47" si="114">Z47+AA47+AB47+AD47</f>
        <v>0</v>
      </c>
      <c r="AG47" s="84"/>
      <c r="AH47" s="84"/>
      <c r="AI47" s="84"/>
      <c r="AJ47" s="84"/>
      <c r="AK47" s="84"/>
      <c r="AL47" s="84"/>
      <c r="AM47" s="83">
        <f t="shared" ref="AM47" si="115">AG47+AH47+AI47+AK47</f>
        <v>0</v>
      </c>
      <c r="AN47" s="84"/>
      <c r="AO47" s="84"/>
      <c r="AP47" s="84"/>
      <c r="AQ47" s="84"/>
      <c r="AR47" s="84"/>
      <c r="AS47" s="84"/>
      <c r="AT47" s="83">
        <f t="shared" ref="AT47" si="116">AN47+AO47+AP47+AR47</f>
        <v>0</v>
      </c>
      <c r="AU47" s="85">
        <f t="shared" ref="AU47" si="117">AT47+AM47+AF47+Y47+R47+K47+D47</f>
        <v>0</v>
      </c>
      <c r="AV47" s="66"/>
      <c r="AW47" s="66"/>
      <c r="AX47" s="70"/>
      <c r="AY47" s="49"/>
    </row>
    <row r="48" spans="1:122" s="41" customFormat="1" x14ac:dyDescent="0.25">
      <c r="A48" s="56"/>
      <c r="B48" s="51"/>
      <c r="K48" s="14"/>
      <c r="R48" s="14"/>
      <c r="S48" s="13"/>
      <c r="T48" s="13"/>
      <c r="U48" s="13"/>
      <c r="V48" s="13"/>
      <c r="W48" s="13"/>
      <c r="X48" s="13"/>
      <c r="Y48" s="14"/>
      <c r="Z48" s="13"/>
      <c r="AA48" s="13"/>
      <c r="AB48" s="13"/>
      <c r="AC48" s="13"/>
      <c r="AD48" s="13"/>
      <c r="AE48" s="13"/>
      <c r="AF48" s="14"/>
      <c r="AG48" s="13"/>
      <c r="AH48" s="13"/>
      <c r="AI48" s="13"/>
      <c r="AJ48" s="13"/>
      <c r="AK48" s="13"/>
      <c r="AL48" s="13"/>
      <c r="AM48" s="14"/>
      <c r="AN48" s="15"/>
      <c r="AQ48" s="54"/>
      <c r="AR48" s="54"/>
      <c r="AS48" s="55"/>
      <c r="AT48" s="14"/>
      <c r="AU48" s="15"/>
      <c r="AV48" s="51"/>
      <c r="AY48" s="51"/>
    </row>
    <row r="49" spans="1:51" s="41" customFormat="1" x14ac:dyDescent="0.25">
      <c r="A49" s="56"/>
      <c r="B49" s="51"/>
      <c r="K49" s="14"/>
      <c r="R49" s="14"/>
      <c r="S49" s="13"/>
      <c r="T49" s="13"/>
      <c r="U49" s="13"/>
      <c r="V49" s="13"/>
      <c r="W49" s="13"/>
      <c r="X49" s="13"/>
      <c r="Y49" s="14"/>
      <c r="Z49" s="13"/>
      <c r="AA49" s="13"/>
      <c r="AB49" s="13"/>
      <c r="AC49" s="13"/>
      <c r="AD49" s="13"/>
      <c r="AE49" s="13"/>
      <c r="AF49" s="14"/>
      <c r="AG49" s="13"/>
      <c r="AH49" s="13"/>
      <c r="AI49" s="13"/>
      <c r="AJ49" s="13"/>
      <c r="AK49" s="13"/>
      <c r="AL49" s="13"/>
      <c r="AM49" s="14"/>
      <c r="AN49" s="15"/>
      <c r="AS49" s="55"/>
      <c r="AT49" s="14"/>
      <c r="AU49" s="15"/>
      <c r="AV49" s="51"/>
      <c r="AY49" s="51"/>
    </row>
    <row r="50" spans="1:51" s="41" customFormat="1" x14ac:dyDescent="0.25">
      <c r="A50" s="56"/>
      <c r="B50" s="51"/>
      <c r="K50" s="14"/>
      <c r="R50" s="14"/>
      <c r="S50" s="13"/>
      <c r="T50" s="13"/>
      <c r="U50" s="13"/>
      <c r="V50" s="13"/>
      <c r="W50" s="13"/>
      <c r="X50" s="13"/>
      <c r="Y50" s="14"/>
      <c r="Z50" s="13"/>
      <c r="AA50" s="13"/>
      <c r="AB50" s="13"/>
      <c r="AC50" s="13"/>
      <c r="AD50" s="13"/>
      <c r="AE50" s="13"/>
      <c r="AF50" s="14"/>
      <c r="AG50" s="13"/>
      <c r="AH50" s="13"/>
      <c r="AI50" s="13"/>
      <c r="AJ50" s="13"/>
      <c r="AK50" s="13"/>
      <c r="AL50" s="13"/>
      <c r="AM50" s="14"/>
      <c r="AN50" s="15"/>
      <c r="AQ50" s="52"/>
      <c r="AR50" s="52"/>
      <c r="AS50" s="53"/>
      <c r="AT50" s="14"/>
      <c r="AU50" s="15"/>
      <c r="AV50" s="51"/>
      <c r="AY50" s="51"/>
    </row>
    <row r="51" spans="1:51" s="41" customFormat="1" x14ac:dyDescent="0.25">
      <c r="A51" s="56"/>
      <c r="B51" s="51"/>
      <c r="K51" s="14"/>
      <c r="R51" s="14"/>
      <c r="S51" s="13"/>
      <c r="T51" s="13"/>
      <c r="U51" s="13"/>
      <c r="V51" s="13"/>
      <c r="W51" s="13"/>
      <c r="X51" s="13"/>
      <c r="Y51" s="14"/>
      <c r="Z51" s="13"/>
      <c r="AA51" s="13"/>
      <c r="AB51" s="13"/>
      <c r="AC51" s="13"/>
      <c r="AD51" s="13"/>
      <c r="AE51" s="13"/>
      <c r="AF51" s="14"/>
      <c r="AG51" s="13"/>
      <c r="AH51" s="13"/>
      <c r="AI51" s="13"/>
      <c r="AJ51" s="13"/>
      <c r="AK51" s="13"/>
      <c r="AL51" s="13"/>
      <c r="AM51" s="14"/>
      <c r="AN51" s="15"/>
      <c r="AQ51" s="54"/>
      <c r="AR51" s="54"/>
      <c r="AS51" s="55"/>
      <c r="AT51" s="14"/>
      <c r="AU51" s="15"/>
      <c r="AV51" s="51"/>
      <c r="AY51" s="51"/>
    </row>
    <row r="52" spans="1:51" s="41" customFormat="1" x14ac:dyDescent="0.25">
      <c r="A52" s="56"/>
      <c r="B52" s="51"/>
      <c r="K52" s="14"/>
      <c r="R52" s="14"/>
      <c r="S52" s="13"/>
      <c r="T52" s="13"/>
      <c r="U52" s="13"/>
      <c r="V52" s="13"/>
      <c r="W52" s="13"/>
      <c r="X52" s="13"/>
      <c r="Y52" s="14"/>
      <c r="Z52" s="13"/>
      <c r="AA52" s="13"/>
      <c r="AB52" s="13"/>
      <c r="AC52" s="13"/>
      <c r="AD52" s="13"/>
      <c r="AE52" s="13"/>
      <c r="AF52" s="14"/>
      <c r="AG52" s="13"/>
      <c r="AH52" s="13"/>
      <c r="AI52" s="13"/>
      <c r="AJ52" s="13"/>
      <c r="AK52" s="13"/>
      <c r="AL52" s="13"/>
      <c r="AM52" s="14"/>
      <c r="AN52" s="15"/>
      <c r="AS52" s="55"/>
      <c r="AT52" s="14"/>
      <c r="AU52" s="15"/>
      <c r="AV52" s="51"/>
      <c r="AY52" s="51"/>
    </row>
    <row r="53" spans="1:51" s="29" customFormat="1" ht="18.75" x14ac:dyDescent="0.25">
      <c r="A53" s="392" t="s">
        <v>897</v>
      </c>
      <c r="B53" s="393" t="s">
        <v>898</v>
      </c>
      <c r="E53" s="18"/>
      <c r="AU53" s="42"/>
      <c r="AV53" s="100"/>
      <c r="AX53" s="18"/>
    </row>
    <row r="54" spans="1:51" s="41" customFormat="1" x14ac:dyDescent="0.25">
      <c r="A54" s="56"/>
      <c r="B54" s="51"/>
      <c r="K54" s="14"/>
      <c r="R54" s="14"/>
      <c r="S54" s="13"/>
      <c r="T54" s="13"/>
      <c r="U54" s="13"/>
      <c r="V54" s="13"/>
      <c r="W54" s="13"/>
      <c r="X54" s="13"/>
      <c r="Y54" s="14"/>
      <c r="Z54" s="13"/>
      <c r="AA54" s="13"/>
      <c r="AB54" s="13"/>
      <c r="AC54" s="13"/>
      <c r="AD54" s="13"/>
      <c r="AE54" s="13"/>
      <c r="AF54" s="14"/>
      <c r="AG54" s="13"/>
      <c r="AH54" s="13"/>
      <c r="AI54" s="13"/>
      <c r="AJ54" s="13"/>
      <c r="AK54" s="13"/>
      <c r="AL54" s="13"/>
      <c r="AM54" s="14"/>
      <c r="AN54" s="15"/>
      <c r="AQ54" s="54"/>
      <c r="AR54" s="54"/>
      <c r="AS54" s="55"/>
      <c r="AT54" s="14"/>
      <c r="AU54" s="15"/>
      <c r="AV54" s="51"/>
      <c r="AY54" s="51"/>
    </row>
    <row r="55" spans="1:51" s="41" customFormat="1" x14ac:dyDescent="0.25">
      <c r="A55" s="56"/>
      <c r="B55" s="51"/>
      <c r="K55" s="14"/>
      <c r="R55" s="14"/>
      <c r="S55" s="13"/>
      <c r="T55" s="13"/>
      <c r="U55" s="13"/>
      <c r="V55" s="13"/>
      <c r="W55" s="13"/>
      <c r="X55" s="13"/>
      <c r="Y55" s="14"/>
      <c r="Z55" s="13"/>
      <c r="AA55" s="13"/>
      <c r="AB55" s="13"/>
      <c r="AC55" s="13"/>
      <c r="AD55" s="13"/>
      <c r="AE55" s="13"/>
      <c r="AF55" s="14"/>
      <c r="AG55" s="13"/>
      <c r="AH55" s="13"/>
      <c r="AI55" s="13"/>
      <c r="AJ55" s="13"/>
      <c r="AK55" s="13"/>
      <c r="AL55" s="13"/>
      <c r="AM55" s="14"/>
      <c r="AN55" s="15"/>
      <c r="AQ55" s="54"/>
      <c r="AR55" s="54"/>
      <c r="AS55" s="55"/>
      <c r="AT55" s="14"/>
      <c r="AU55" s="15"/>
      <c r="AV55" s="51"/>
      <c r="AY55" s="51"/>
    </row>
    <row r="56" spans="1:51" s="41" customFormat="1" x14ac:dyDescent="0.25">
      <c r="A56" s="56"/>
      <c r="B56" s="51"/>
      <c r="K56" s="14"/>
      <c r="R56" s="14"/>
      <c r="S56" s="13"/>
      <c r="T56" s="13"/>
      <c r="U56" s="13"/>
      <c r="V56" s="13"/>
      <c r="W56" s="13"/>
      <c r="X56" s="13"/>
      <c r="Y56" s="14"/>
      <c r="Z56" s="13"/>
      <c r="AA56" s="13"/>
      <c r="AB56" s="13"/>
      <c r="AC56" s="13"/>
      <c r="AD56" s="13"/>
      <c r="AE56" s="13"/>
      <c r="AF56" s="14"/>
      <c r="AG56" s="13"/>
      <c r="AH56" s="13"/>
      <c r="AI56" s="13"/>
      <c r="AJ56" s="13"/>
      <c r="AK56" s="13"/>
      <c r="AL56" s="13"/>
      <c r="AM56" s="14"/>
      <c r="AN56" s="15"/>
      <c r="AQ56" s="54"/>
      <c r="AR56" s="54"/>
      <c r="AS56" s="55"/>
      <c r="AT56" s="14"/>
      <c r="AU56" s="15"/>
      <c r="AV56" s="51"/>
      <c r="AY56" s="51"/>
    </row>
    <row r="57" spans="1:51" s="41" customFormat="1" x14ac:dyDescent="0.25">
      <c r="A57" s="56"/>
      <c r="B57" s="51"/>
      <c r="K57" s="14"/>
      <c r="R57" s="14"/>
      <c r="S57" s="13"/>
      <c r="T57" s="13"/>
      <c r="U57" s="13"/>
      <c r="V57" s="13"/>
      <c r="W57" s="13"/>
      <c r="X57" s="13"/>
      <c r="Y57" s="14"/>
      <c r="Z57" s="13"/>
      <c r="AA57" s="13"/>
      <c r="AB57" s="13"/>
      <c r="AC57" s="13"/>
      <c r="AD57" s="13"/>
      <c r="AE57" s="13"/>
      <c r="AF57" s="14"/>
      <c r="AG57" s="13"/>
      <c r="AH57" s="13"/>
      <c r="AI57" s="13"/>
      <c r="AJ57" s="13"/>
      <c r="AK57" s="13"/>
      <c r="AL57" s="13"/>
      <c r="AM57" s="14"/>
      <c r="AN57" s="15"/>
      <c r="AQ57" s="16"/>
      <c r="AR57" s="16"/>
      <c r="AS57" s="16"/>
      <c r="AT57" s="14"/>
      <c r="AU57" s="15"/>
      <c r="AV57" s="51"/>
      <c r="AY57" s="51"/>
    </row>
    <row r="58" spans="1:51" s="41" customFormat="1" x14ac:dyDescent="0.25">
      <c r="A58" s="56"/>
      <c r="B58" s="51"/>
      <c r="K58" s="14"/>
      <c r="R58" s="14"/>
      <c r="S58" s="13"/>
      <c r="T58" s="13"/>
      <c r="U58" s="13"/>
      <c r="V58" s="13"/>
      <c r="W58" s="13"/>
      <c r="X58" s="13"/>
      <c r="Y58" s="14"/>
      <c r="Z58" s="13"/>
      <c r="AA58" s="13"/>
      <c r="AB58" s="13"/>
      <c r="AC58" s="13"/>
      <c r="AD58" s="13"/>
      <c r="AE58" s="13"/>
      <c r="AF58" s="14"/>
      <c r="AG58" s="13"/>
      <c r="AH58" s="13"/>
      <c r="AI58" s="13"/>
      <c r="AJ58" s="13"/>
      <c r="AK58" s="13"/>
      <c r="AL58" s="13"/>
      <c r="AM58" s="14"/>
      <c r="AN58" s="15"/>
      <c r="AS58" s="16"/>
      <c r="AT58" s="14"/>
      <c r="AU58" s="15"/>
      <c r="AV58" s="51"/>
      <c r="AY58" s="51"/>
    </row>
    <row r="59" spans="1:51" s="41" customFormat="1" x14ac:dyDescent="0.25">
      <c r="A59" s="56"/>
      <c r="B59" s="51"/>
      <c r="K59" s="14"/>
      <c r="R59" s="14"/>
      <c r="S59" s="13"/>
      <c r="T59" s="13"/>
      <c r="U59" s="13"/>
      <c r="V59" s="13"/>
      <c r="W59" s="13"/>
      <c r="X59" s="13"/>
      <c r="Y59" s="14"/>
      <c r="Z59" s="13"/>
      <c r="AA59" s="13"/>
      <c r="AB59" s="13"/>
      <c r="AC59" s="13"/>
      <c r="AD59" s="13"/>
      <c r="AE59" s="13"/>
      <c r="AF59" s="14"/>
      <c r="AG59" s="13"/>
      <c r="AH59" s="13"/>
      <c r="AI59" s="13"/>
      <c r="AJ59" s="13"/>
      <c r="AK59" s="13"/>
      <c r="AL59" s="13"/>
      <c r="AM59" s="14"/>
      <c r="AN59" s="15"/>
      <c r="AQ59" s="16"/>
      <c r="AR59" s="16"/>
      <c r="AS59" s="16"/>
      <c r="AT59" s="14"/>
      <c r="AU59" s="15"/>
      <c r="AV59" s="51"/>
      <c r="AY59" s="51"/>
    </row>
    <row r="60" spans="1:51" s="41" customFormat="1" x14ac:dyDescent="0.25">
      <c r="A60" s="56"/>
      <c r="B60" s="51"/>
      <c r="K60" s="14"/>
      <c r="R60" s="14"/>
      <c r="S60" s="13"/>
      <c r="T60" s="13"/>
      <c r="U60" s="13"/>
      <c r="V60" s="13"/>
      <c r="W60" s="13"/>
      <c r="X60" s="13"/>
      <c r="Y60" s="14"/>
      <c r="Z60" s="13"/>
      <c r="AA60" s="13"/>
      <c r="AB60" s="13"/>
      <c r="AC60" s="13"/>
      <c r="AD60" s="13"/>
      <c r="AE60" s="13"/>
      <c r="AF60" s="14"/>
      <c r="AG60" s="13"/>
      <c r="AH60" s="13"/>
      <c r="AI60" s="13"/>
      <c r="AJ60" s="13"/>
      <c r="AK60" s="13"/>
      <c r="AL60" s="13"/>
      <c r="AM60" s="14"/>
      <c r="AN60" s="15"/>
      <c r="AQ60" s="16"/>
      <c r="AR60" s="16"/>
      <c r="AS60" s="16"/>
      <c r="AT60" s="14"/>
      <c r="AU60" s="15"/>
      <c r="AV60" s="51"/>
      <c r="AY60" s="51"/>
    </row>
    <row r="61" spans="1:51" s="41" customFormat="1" x14ac:dyDescent="0.25">
      <c r="A61" s="56"/>
      <c r="B61" s="51"/>
      <c r="K61" s="14"/>
      <c r="R61" s="14"/>
      <c r="S61" s="13"/>
      <c r="T61" s="13"/>
      <c r="U61" s="13"/>
      <c r="V61" s="13"/>
      <c r="W61" s="13"/>
      <c r="X61" s="13"/>
      <c r="Y61" s="14"/>
      <c r="Z61" s="13"/>
      <c r="AA61" s="13"/>
      <c r="AB61" s="13"/>
      <c r="AC61" s="13"/>
      <c r="AD61" s="13"/>
      <c r="AE61" s="13"/>
      <c r="AF61" s="14"/>
      <c r="AG61" s="13"/>
      <c r="AH61" s="13"/>
      <c r="AI61" s="13"/>
      <c r="AJ61" s="13"/>
      <c r="AK61" s="13"/>
      <c r="AL61" s="13"/>
      <c r="AM61" s="14"/>
      <c r="AN61" s="15"/>
      <c r="AQ61" s="16"/>
      <c r="AR61" s="16"/>
      <c r="AS61" s="16"/>
      <c r="AT61" s="14"/>
      <c r="AU61" s="15"/>
      <c r="AV61" s="51"/>
      <c r="AY61" s="51"/>
    </row>
    <row r="62" spans="1:51" s="41" customFormat="1" x14ac:dyDescent="0.25">
      <c r="A62" s="56"/>
      <c r="B62" s="51"/>
      <c r="K62" s="14"/>
      <c r="R62" s="14"/>
      <c r="S62" s="13"/>
      <c r="T62" s="13"/>
      <c r="U62" s="13"/>
      <c r="V62" s="13"/>
      <c r="W62" s="13"/>
      <c r="X62" s="13"/>
      <c r="Y62" s="14"/>
      <c r="Z62" s="13"/>
      <c r="AA62" s="13"/>
      <c r="AB62" s="13"/>
      <c r="AC62" s="13"/>
      <c r="AD62" s="13"/>
      <c r="AE62" s="13"/>
      <c r="AF62" s="14"/>
      <c r="AG62" s="13"/>
      <c r="AH62" s="13"/>
      <c r="AI62" s="13"/>
      <c r="AJ62" s="13"/>
      <c r="AK62" s="13"/>
      <c r="AL62" s="13"/>
      <c r="AM62" s="14"/>
      <c r="AN62" s="15"/>
      <c r="AQ62" s="16"/>
      <c r="AR62" s="16"/>
      <c r="AS62" s="16"/>
      <c r="AT62" s="14"/>
      <c r="AU62" s="15"/>
      <c r="AV62" s="51"/>
      <c r="AY62" s="51"/>
    </row>
    <row r="63" spans="1:51" s="41" customFormat="1" x14ac:dyDescent="0.25">
      <c r="A63" s="56"/>
      <c r="B63" s="51"/>
      <c r="K63" s="14"/>
      <c r="R63" s="14"/>
      <c r="S63" s="13"/>
      <c r="T63" s="13"/>
      <c r="U63" s="13"/>
      <c r="V63" s="13"/>
      <c r="W63" s="13"/>
      <c r="X63" s="13"/>
      <c r="Y63" s="14"/>
      <c r="Z63" s="13"/>
      <c r="AA63" s="13"/>
      <c r="AB63" s="13"/>
      <c r="AC63" s="13"/>
      <c r="AD63" s="13"/>
      <c r="AE63" s="13"/>
      <c r="AF63" s="14"/>
      <c r="AG63" s="13"/>
      <c r="AH63" s="13"/>
      <c r="AI63" s="13"/>
      <c r="AJ63" s="13"/>
      <c r="AK63" s="13"/>
      <c r="AL63" s="13"/>
      <c r="AM63" s="14"/>
      <c r="AN63" s="15"/>
      <c r="AQ63" s="16"/>
      <c r="AR63" s="16"/>
      <c r="AS63" s="16"/>
      <c r="AT63" s="14"/>
      <c r="AU63" s="15"/>
      <c r="AV63" s="51"/>
      <c r="AY63" s="51"/>
    </row>
    <row r="64" spans="1:51" s="41" customFormat="1" x14ac:dyDescent="0.25">
      <c r="A64" s="56"/>
      <c r="B64" s="51"/>
      <c r="K64" s="14"/>
      <c r="R64" s="14"/>
      <c r="S64" s="13"/>
      <c r="T64" s="13"/>
      <c r="U64" s="13"/>
      <c r="V64" s="13"/>
      <c r="W64" s="13"/>
      <c r="X64" s="13"/>
      <c r="Y64" s="14"/>
      <c r="Z64" s="13"/>
      <c r="AA64" s="13"/>
      <c r="AB64" s="13"/>
      <c r="AC64" s="13"/>
      <c r="AD64" s="13"/>
      <c r="AE64" s="13"/>
      <c r="AF64" s="14"/>
      <c r="AG64" s="13"/>
      <c r="AH64" s="13"/>
      <c r="AI64" s="13"/>
      <c r="AJ64" s="13"/>
      <c r="AK64" s="13"/>
      <c r="AL64" s="13"/>
      <c r="AM64" s="14"/>
      <c r="AN64" s="15"/>
      <c r="AQ64" s="16"/>
      <c r="AR64" s="16"/>
      <c r="AS64" s="16"/>
      <c r="AT64" s="14"/>
      <c r="AU64" s="15"/>
      <c r="AV64" s="51"/>
      <c r="AY64" s="51"/>
    </row>
    <row r="65" spans="1:51" s="41" customFormat="1" x14ac:dyDescent="0.25">
      <c r="A65" s="56"/>
      <c r="B65" s="51"/>
      <c r="K65" s="14"/>
      <c r="R65" s="14"/>
      <c r="S65" s="13"/>
      <c r="T65" s="13"/>
      <c r="U65" s="13"/>
      <c r="V65" s="13"/>
      <c r="W65" s="13"/>
      <c r="X65" s="13"/>
      <c r="Y65" s="14"/>
      <c r="Z65" s="13"/>
      <c r="AA65" s="13"/>
      <c r="AB65" s="13"/>
      <c r="AC65" s="13"/>
      <c r="AD65" s="13"/>
      <c r="AE65" s="13"/>
      <c r="AF65" s="14"/>
      <c r="AG65" s="13"/>
      <c r="AH65" s="13"/>
      <c r="AI65" s="13"/>
      <c r="AJ65" s="13"/>
      <c r="AK65" s="13"/>
      <c r="AL65" s="13"/>
      <c r="AM65" s="14"/>
      <c r="AN65" s="15"/>
      <c r="AQ65" s="16"/>
      <c r="AR65" s="16"/>
      <c r="AS65" s="16"/>
      <c r="AT65" s="14"/>
      <c r="AU65" s="15"/>
      <c r="AV65" s="51"/>
      <c r="AY65" s="51"/>
    </row>
    <row r="66" spans="1:51" s="41" customFormat="1" x14ac:dyDescent="0.25">
      <c r="A66" s="56"/>
      <c r="B66" s="51"/>
      <c r="K66" s="14"/>
      <c r="R66" s="14"/>
      <c r="S66" s="13"/>
      <c r="T66" s="13"/>
      <c r="U66" s="13"/>
      <c r="V66" s="13"/>
      <c r="W66" s="13"/>
      <c r="X66" s="13"/>
      <c r="Y66" s="14"/>
      <c r="Z66" s="13"/>
      <c r="AA66" s="13"/>
      <c r="AB66" s="13"/>
      <c r="AC66" s="13"/>
      <c r="AD66" s="13"/>
      <c r="AE66" s="13"/>
      <c r="AF66" s="14"/>
      <c r="AG66" s="13"/>
      <c r="AH66" s="13"/>
      <c r="AI66" s="13"/>
      <c r="AJ66" s="13"/>
      <c r="AK66" s="13"/>
      <c r="AL66" s="13"/>
      <c r="AM66" s="14"/>
      <c r="AN66" s="15"/>
      <c r="AQ66" s="16"/>
      <c r="AR66" s="16"/>
      <c r="AS66" s="16"/>
      <c r="AT66" s="14"/>
      <c r="AU66" s="15"/>
      <c r="AV66" s="51"/>
      <c r="AY66" s="51"/>
    </row>
    <row r="67" spans="1:51" s="41" customFormat="1" x14ac:dyDescent="0.25">
      <c r="A67" s="56"/>
      <c r="B67" s="51"/>
      <c r="K67" s="14"/>
      <c r="R67" s="14"/>
      <c r="S67" s="13"/>
      <c r="T67" s="13"/>
      <c r="U67" s="13"/>
      <c r="V67" s="13"/>
      <c r="W67" s="13"/>
      <c r="X67" s="13"/>
      <c r="Y67" s="14"/>
      <c r="Z67" s="13"/>
      <c r="AA67" s="13"/>
      <c r="AB67" s="13"/>
      <c r="AC67" s="13"/>
      <c r="AD67" s="13"/>
      <c r="AE67" s="13"/>
      <c r="AF67" s="14"/>
      <c r="AG67" s="13"/>
      <c r="AH67" s="13"/>
      <c r="AI67" s="13"/>
      <c r="AJ67" s="13"/>
      <c r="AK67" s="13"/>
      <c r="AL67" s="13"/>
      <c r="AM67" s="14"/>
      <c r="AN67" s="15"/>
      <c r="AQ67" s="16"/>
      <c r="AR67" s="16"/>
      <c r="AS67" s="16"/>
      <c r="AT67" s="14"/>
      <c r="AU67" s="15"/>
      <c r="AV67" s="51"/>
      <c r="AY67" s="51"/>
    </row>
    <row r="68" spans="1:51" s="41" customFormat="1" x14ac:dyDescent="0.25">
      <c r="A68" s="56"/>
      <c r="B68" s="51"/>
      <c r="K68" s="14"/>
      <c r="R68" s="14"/>
      <c r="S68" s="13"/>
      <c r="T68" s="13"/>
      <c r="U68" s="13"/>
      <c r="V68" s="13"/>
      <c r="W68" s="13"/>
      <c r="X68" s="13"/>
      <c r="Y68" s="14"/>
      <c r="Z68" s="13"/>
      <c r="AA68" s="13"/>
      <c r="AB68" s="13"/>
      <c r="AC68" s="13"/>
      <c r="AD68" s="13"/>
      <c r="AE68" s="13"/>
      <c r="AF68" s="14"/>
      <c r="AG68" s="13"/>
      <c r="AH68" s="13"/>
      <c r="AI68" s="13"/>
      <c r="AJ68" s="13"/>
      <c r="AK68" s="13"/>
      <c r="AL68" s="13"/>
      <c r="AM68" s="14"/>
      <c r="AN68" s="15"/>
      <c r="AQ68" s="16"/>
      <c r="AR68" s="16"/>
      <c r="AS68" s="16"/>
      <c r="AT68" s="14"/>
      <c r="AU68" s="15"/>
      <c r="AV68" s="51"/>
      <c r="AY68" s="51"/>
    </row>
    <row r="69" spans="1:51" s="41" customFormat="1" x14ac:dyDescent="0.25">
      <c r="A69" s="56"/>
      <c r="B69" s="51"/>
      <c r="K69" s="14"/>
      <c r="R69" s="14"/>
      <c r="S69" s="13"/>
      <c r="T69" s="13"/>
      <c r="U69" s="13"/>
      <c r="V69" s="13"/>
      <c r="W69" s="13"/>
      <c r="X69" s="13"/>
      <c r="Y69" s="14"/>
      <c r="Z69" s="13"/>
      <c r="AA69" s="13"/>
      <c r="AB69" s="13"/>
      <c r="AC69" s="13"/>
      <c r="AD69" s="13"/>
      <c r="AE69" s="13"/>
      <c r="AF69" s="14"/>
      <c r="AG69" s="13"/>
      <c r="AH69" s="13"/>
      <c r="AI69" s="13"/>
      <c r="AJ69" s="13"/>
      <c r="AK69" s="13"/>
      <c r="AL69" s="13"/>
      <c r="AM69" s="14"/>
      <c r="AN69" s="15"/>
      <c r="AQ69" s="16"/>
      <c r="AR69" s="16"/>
      <c r="AS69" s="16"/>
      <c r="AT69" s="14"/>
      <c r="AU69" s="15"/>
      <c r="AV69" s="51"/>
      <c r="AY69" s="51"/>
    </row>
    <row r="70" spans="1:51" s="41" customFormat="1" x14ac:dyDescent="0.25">
      <c r="A70" s="56"/>
      <c r="B70" s="51"/>
      <c r="K70" s="14"/>
      <c r="R70" s="14"/>
      <c r="S70" s="13"/>
      <c r="T70" s="13"/>
      <c r="U70" s="13"/>
      <c r="V70" s="13"/>
      <c r="W70" s="13"/>
      <c r="X70" s="13"/>
      <c r="Y70" s="14"/>
      <c r="Z70" s="13"/>
      <c r="AA70" s="13"/>
      <c r="AB70" s="13"/>
      <c r="AC70" s="13"/>
      <c r="AD70" s="13"/>
      <c r="AE70" s="13"/>
      <c r="AF70" s="14"/>
      <c r="AG70" s="13"/>
      <c r="AH70" s="13"/>
      <c r="AI70" s="13"/>
      <c r="AJ70" s="13"/>
      <c r="AK70" s="13"/>
      <c r="AL70" s="13"/>
      <c r="AM70" s="14"/>
      <c r="AN70" s="15"/>
      <c r="AQ70" s="16"/>
      <c r="AR70" s="16"/>
      <c r="AS70" s="16"/>
      <c r="AT70" s="14"/>
      <c r="AU70" s="15"/>
      <c r="AV70" s="51"/>
      <c r="AY70" s="51"/>
    </row>
    <row r="71" spans="1:51" s="41" customFormat="1" x14ac:dyDescent="0.25">
      <c r="A71" s="56"/>
      <c r="B71" s="51"/>
      <c r="K71" s="14"/>
      <c r="R71" s="14"/>
      <c r="S71" s="13"/>
      <c r="T71" s="13"/>
      <c r="U71" s="13"/>
      <c r="V71" s="13"/>
      <c r="W71" s="13"/>
      <c r="X71" s="13"/>
      <c r="Y71" s="14"/>
      <c r="Z71" s="13"/>
      <c r="AA71" s="13"/>
      <c r="AB71" s="13"/>
      <c r="AC71" s="13"/>
      <c r="AD71" s="13"/>
      <c r="AE71" s="13"/>
      <c r="AF71" s="14"/>
      <c r="AG71" s="13"/>
      <c r="AH71" s="13"/>
      <c r="AI71" s="13"/>
      <c r="AJ71" s="13"/>
      <c r="AK71" s="13"/>
      <c r="AL71" s="13"/>
      <c r="AM71" s="14"/>
      <c r="AN71" s="15"/>
      <c r="AQ71" s="16"/>
      <c r="AR71" s="16"/>
      <c r="AS71" s="16"/>
      <c r="AT71" s="14"/>
      <c r="AU71" s="15"/>
      <c r="AV71" s="51"/>
      <c r="AY71" s="51"/>
    </row>
    <row r="72" spans="1:51" s="41" customFormat="1" x14ac:dyDescent="0.25">
      <c r="A72" s="56"/>
      <c r="B72" s="51"/>
      <c r="K72" s="14"/>
      <c r="R72" s="14"/>
      <c r="S72" s="13"/>
      <c r="T72" s="13"/>
      <c r="U72" s="13"/>
      <c r="V72" s="13"/>
      <c r="W72" s="13"/>
      <c r="X72" s="13"/>
      <c r="Y72" s="14"/>
      <c r="Z72" s="13"/>
      <c r="AA72" s="13"/>
      <c r="AB72" s="13"/>
      <c r="AC72" s="13"/>
      <c r="AD72" s="13"/>
      <c r="AE72" s="13"/>
      <c r="AF72" s="14"/>
      <c r="AG72" s="13"/>
      <c r="AH72" s="13"/>
      <c r="AI72" s="13"/>
      <c r="AJ72" s="13"/>
      <c r="AK72" s="13"/>
      <c r="AL72" s="13"/>
      <c r="AM72" s="14"/>
      <c r="AN72" s="15"/>
      <c r="AQ72" s="16"/>
      <c r="AR72" s="16"/>
      <c r="AS72" s="16"/>
      <c r="AT72" s="14"/>
      <c r="AU72" s="15"/>
      <c r="AV72" s="51"/>
      <c r="AY72" s="51"/>
    </row>
    <row r="73" spans="1:51" s="41" customFormat="1" x14ac:dyDescent="0.25">
      <c r="A73" s="56"/>
      <c r="B73" s="51"/>
      <c r="K73" s="14"/>
      <c r="R73" s="14"/>
      <c r="S73" s="13"/>
      <c r="T73" s="13"/>
      <c r="U73" s="13"/>
      <c r="V73" s="13"/>
      <c r="W73" s="13"/>
      <c r="X73" s="13"/>
      <c r="Y73" s="14"/>
      <c r="Z73" s="13"/>
      <c r="AA73" s="13"/>
      <c r="AB73" s="13"/>
      <c r="AC73" s="13"/>
      <c r="AD73" s="13"/>
      <c r="AE73" s="13"/>
      <c r="AF73" s="14"/>
      <c r="AG73" s="13"/>
      <c r="AH73" s="13"/>
      <c r="AI73" s="13"/>
      <c r="AJ73" s="13"/>
      <c r="AK73" s="13"/>
      <c r="AL73" s="13"/>
      <c r="AM73" s="14"/>
      <c r="AN73" s="15"/>
      <c r="AQ73" s="16"/>
      <c r="AR73" s="16"/>
      <c r="AS73" s="16"/>
      <c r="AT73" s="14"/>
      <c r="AU73" s="15"/>
      <c r="AV73" s="51"/>
      <c r="AY73" s="51"/>
    </row>
    <row r="74" spans="1:51" s="41" customFormat="1" x14ac:dyDescent="0.25">
      <c r="A74" s="56"/>
      <c r="B74" s="51"/>
      <c r="K74" s="14"/>
      <c r="R74" s="14"/>
      <c r="S74" s="13"/>
      <c r="T74" s="13"/>
      <c r="U74" s="13"/>
      <c r="V74" s="13"/>
      <c r="W74" s="13"/>
      <c r="X74" s="13"/>
      <c r="Y74" s="14"/>
      <c r="Z74" s="13"/>
      <c r="AA74" s="13"/>
      <c r="AB74" s="13"/>
      <c r="AC74" s="13"/>
      <c r="AD74" s="13"/>
      <c r="AE74" s="13"/>
      <c r="AF74" s="14"/>
      <c r="AG74" s="13"/>
      <c r="AH74" s="13"/>
      <c r="AI74" s="13"/>
      <c r="AJ74" s="13"/>
      <c r="AK74" s="13"/>
      <c r="AL74" s="13"/>
      <c r="AM74" s="14"/>
      <c r="AN74" s="15"/>
      <c r="AQ74" s="16"/>
      <c r="AR74" s="16"/>
      <c r="AS74" s="16"/>
      <c r="AT74" s="14"/>
      <c r="AU74" s="15"/>
      <c r="AV74" s="51"/>
      <c r="AY74" s="51"/>
    </row>
    <row r="75" spans="1:51" s="41" customFormat="1" x14ac:dyDescent="0.25">
      <c r="A75" s="56"/>
      <c r="B75" s="51"/>
      <c r="K75" s="14"/>
      <c r="R75" s="14"/>
      <c r="S75" s="13"/>
      <c r="T75" s="13"/>
      <c r="U75" s="13"/>
      <c r="V75" s="13"/>
      <c r="W75" s="13"/>
      <c r="X75" s="13"/>
      <c r="Y75" s="14"/>
      <c r="Z75" s="13"/>
      <c r="AA75" s="13"/>
      <c r="AB75" s="13"/>
      <c r="AC75" s="13"/>
      <c r="AD75" s="13"/>
      <c r="AE75" s="13"/>
      <c r="AF75" s="14"/>
      <c r="AG75" s="13"/>
      <c r="AH75" s="13"/>
      <c r="AI75" s="13"/>
      <c r="AJ75" s="13"/>
      <c r="AK75" s="13"/>
      <c r="AL75" s="13"/>
      <c r="AM75" s="14"/>
      <c r="AN75" s="15"/>
      <c r="AQ75" s="16"/>
      <c r="AR75" s="16"/>
      <c r="AS75" s="13"/>
      <c r="AT75" s="14"/>
      <c r="AU75" s="15"/>
      <c r="AV75" s="51"/>
      <c r="AY75" s="51"/>
    </row>
    <row r="76" spans="1:51" s="41" customFormat="1" x14ac:dyDescent="0.25">
      <c r="A76" s="56"/>
      <c r="B76" s="51"/>
      <c r="K76" s="14"/>
      <c r="R76" s="14"/>
      <c r="S76" s="13"/>
      <c r="T76" s="13"/>
      <c r="U76" s="13"/>
      <c r="V76" s="13"/>
      <c r="W76" s="13"/>
      <c r="X76" s="13"/>
      <c r="Y76" s="14"/>
      <c r="Z76" s="13"/>
      <c r="AA76" s="13"/>
      <c r="AB76" s="13"/>
      <c r="AC76" s="13"/>
      <c r="AD76" s="13"/>
      <c r="AE76" s="13"/>
      <c r="AF76" s="14"/>
      <c r="AG76" s="13"/>
      <c r="AH76" s="13"/>
      <c r="AI76" s="13"/>
      <c r="AJ76" s="13"/>
      <c r="AK76" s="13"/>
      <c r="AL76" s="13"/>
      <c r="AM76" s="14"/>
      <c r="AN76" s="15"/>
      <c r="AQ76" s="16"/>
      <c r="AR76" s="16"/>
      <c r="AS76" s="16"/>
      <c r="AT76" s="14"/>
      <c r="AU76" s="15"/>
      <c r="AV76" s="51"/>
      <c r="AY76" s="51"/>
    </row>
    <row r="77" spans="1:51" s="41" customFormat="1" x14ac:dyDescent="0.25">
      <c r="A77" s="56"/>
      <c r="B77" s="51"/>
      <c r="K77" s="14"/>
      <c r="R77" s="14"/>
      <c r="S77" s="13"/>
      <c r="T77" s="13"/>
      <c r="U77" s="13"/>
      <c r="V77" s="13"/>
      <c r="W77" s="13"/>
      <c r="X77" s="13"/>
      <c r="Y77" s="14"/>
      <c r="Z77" s="13"/>
      <c r="AA77" s="13"/>
      <c r="AB77" s="13"/>
      <c r="AC77" s="13"/>
      <c r="AD77" s="13"/>
      <c r="AE77" s="13"/>
      <c r="AF77" s="14"/>
      <c r="AG77" s="13"/>
      <c r="AH77" s="13"/>
      <c r="AI77" s="13"/>
      <c r="AJ77" s="13"/>
      <c r="AK77" s="13"/>
      <c r="AL77" s="13"/>
      <c r="AM77" s="14"/>
      <c r="AN77" s="15"/>
      <c r="AQ77" s="16"/>
      <c r="AR77" s="16"/>
      <c r="AS77" s="16"/>
      <c r="AT77" s="14"/>
      <c r="AU77" s="15"/>
      <c r="AV77" s="51"/>
      <c r="AY77" s="51"/>
    </row>
    <row r="78" spans="1:51" s="41" customFormat="1" x14ac:dyDescent="0.25">
      <c r="A78" s="56"/>
      <c r="B78" s="51"/>
      <c r="K78" s="14"/>
      <c r="R78" s="14"/>
      <c r="S78" s="13"/>
      <c r="T78" s="13"/>
      <c r="U78" s="13"/>
      <c r="V78" s="13"/>
      <c r="W78" s="13"/>
      <c r="X78" s="13"/>
      <c r="Y78" s="14"/>
      <c r="Z78" s="13"/>
      <c r="AA78" s="13"/>
      <c r="AB78" s="13"/>
      <c r="AC78" s="13"/>
      <c r="AD78" s="13"/>
      <c r="AE78" s="13"/>
      <c r="AF78" s="14"/>
      <c r="AG78" s="13"/>
      <c r="AH78" s="13"/>
      <c r="AI78" s="13"/>
      <c r="AJ78" s="13"/>
      <c r="AK78" s="13"/>
      <c r="AL78" s="13"/>
      <c r="AM78" s="14"/>
      <c r="AN78" s="15"/>
      <c r="AQ78" s="16"/>
      <c r="AR78" s="16"/>
      <c r="AS78" s="16"/>
      <c r="AT78" s="14"/>
      <c r="AU78" s="15"/>
      <c r="AV78" s="51"/>
      <c r="AY78" s="51"/>
    </row>
    <row r="79" spans="1:51" s="41" customFormat="1" x14ac:dyDescent="0.25">
      <c r="A79" s="56"/>
      <c r="B79" s="51"/>
      <c r="K79" s="14"/>
      <c r="R79" s="14"/>
      <c r="S79" s="13"/>
      <c r="T79" s="13"/>
      <c r="U79" s="13"/>
      <c r="V79" s="13"/>
      <c r="W79" s="13"/>
      <c r="X79" s="13"/>
      <c r="Y79" s="14"/>
      <c r="Z79" s="13"/>
      <c r="AA79" s="13"/>
      <c r="AB79" s="13"/>
      <c r="AC79" s="13"/>
      <c r="AD79" s="13"/>
      <c r="AE79" s="13"/>
      <c r="AF79" s="14"/>
      <c r="AG79" s="13"/>
      <c r="AH79" s="13"/>
      <c r="AI79" s="13"/>
      <c r="AJ79" s="13"/>
      <c r="AK79" s="13"/>
      <c r="AL79" s="13"/>
      <c r="AM79" s="14"/>
      <c r="AN79" s="15"/>
      <c r="AQ79" s="16"/>
      <c r="AR79" s="16"/>
      <c r="AS79" s="16"/>
      <c r="AT79" s="14"/>
      <c r="AU79" s="15"/>
      <c r="AV79" s="51"/>
      <c r="AY79" s="51"/>
    </row>
    <row r="80" spans="1:51" s="41" customFormat="1" x14ac:dyDescent="0.25">
      <c r="A80" s="56"/>
      <c r="B80" s="51"/>
      <c r="K80" s="14"/>
      <c r="R80" s="14"/>
      <c r="S80" s="13"/>
      <c r="T80" s="13"/>
      <c r="U80" s="13"/>
      <c r="V80" s="13"/>
      <c r="W80" s="13"/>
      <c r="X80" s="13"/>
      <c r="Y80" s="14"/>
      <c r="Z80" s="13"/>
      <c r="AA80" s="13"/>
      <c r="AB80" s="13"/>
      <c r="AC80" s="13"/>
      <c r="AD80" s="13"/>
      <c r="AE80" s="13"/>
      <c r="AF80" s="14"/>
      <c r="AG80" s="13"/>
      <c r="AH80" s="13"/>
      <c r="AI80" s="13"/>
      <c r="AJ80" s="13"/>
      <c r="AK80" s="13"/>
      <c r="AL80" s="13"/>
      <c r="AM80" s="14"/>
      <c r="AN80" s="15"/>
      <c r="AQ80" s="16"/>
      <c r="AR80" s="16"/>
      <c r="AS80" s="16"/>
      <c r="AT80" s="14"/>
      <c r="AU80" s="15"/>
      <c r="AV80" s="51"/>
      <c r="AY80" s="51"/>
    </row>
    <row r="81" spans="1:51" s="41" customFormat="1" x14ac:dyDescent="0.25">
      <c r="A81" s="56"/>
      <c r="B81" s="51"/>
      <c r="K81" s="14"/>
      <c r="R81" s="14"/>
      <c r="S81" s="13"/>
      <c r="T81" s="13"/>
      <c r="U81" s="13"/>
      <c r="V81" s="13"/>
      <c r="W81" s="13"/>
      <c r="X81" s="13"/>
      <c r="Y81" s="14"/>
      <c r="Z81" s="13"/>
      <c r="AA81" s="13"/>
      <c r="AB81" s="13"/>
      <c r="AC81" s="13"/>
      <c r="AD81" s="13"/>
      <c r="AE81" s="13"/>
      <c r="AF81" s="14"/>
      <c r="AG81" s="13"/>
      <c r="AH81" s="13"/>
      <c r="AI81" s="13"/>
      <c r="AJ81" s="13"/>
      <c r="AK81" s="13"/>
      <c r="AL81" s="13"/>
      <c r="AM81" s="14"/>
      <c r="AN81" s="15"/>
      <c r="AQ81" s="16"/>
      <c r="AR81" s="16"/>
      <c r="AS81" s="16"/>
      <c r="AT81" s="14"/>
      <c r="AU81" s="15"/>
      <c r="AV81" s="51"/>
      <c r="AY81" s="51"/>
    </row>
    <row r="82" spans="1:51" s="41" customFormat="1" x14ac:dyDescent="0.25">
      <c r="A82" s="56"/>
      <c r="B82" s="51"/>
      <c r="K82" s="14"/>
      <c r="R82" s="14"/>
      <c r="S82" s="13"/>
      <c r="T82" s="13"/>
      <c r="U82" s="13"/>
      <c r="V82" s="13"/>
      <c r="W82" s="13"/>
      <c r="X82" s="13"/>
      <c r="Y82" s="14"/>
      <c r="Z82" s="13"/>
      <c r="AA82" s="13"/>
      <c r="AB82" s="13"/>
      <c r="AC82" s="13"/>
      <c r="AD82" s="13"/>
      <c r="AE82" s="13"/>
      <c r="AF82" s="14"/>
      <c r="AG82" s="13"/>
      <c r="AH82" s="13"/>
      <c r="AI82" s="13"/>
      <c r="AJ82" s="13"/>
      <c r="AK82" s="13"/>
      <c r="AL82" s="13"/>
      <c r="AM82" s="14"/>
      <c r="AN82" s="15"/>
      <c r="AQ82" s="16"/>
      <c r="AR82" s="16"/>
      <c r="AS82" s="16"/>
      <c r="AT82" s="14"/>
      <c r="AU82" s="15"/>
      <c r="AV82" s="51"/>
      <c r="AY82" s="51"/>
    </row>
    <row r="83" spans="1:51" s="41" customFormat="1" x14ac:dyDescent="0.25">
      <c r="A83" s="56"/>
      <c r="B83" s="51"/>
      <c r="K83" s="14"/>
      <c r="R83" s="14"/>
      <c r="S83" s="13"/>
      <c r="T83" s="13"/>
      <c r="U83" s="13"/>
      <c r="V83" s="13"/>
      <c r="W83" s="13"/>
      <c r="X83" s="13"/>
      <c r="Y83" s="14"/>
      <c r="Z83" s="13"/>
      <c r="AA83" s="13"/>
      <c r="AB83" s="13"/>
      <c r="AC83" s="13"/>
      <c r="AD83" s="13"/>
      <c r="AE83" s="13"/>
      <c r="AF83" s="14"/>
      <c r="AG83" s="13"/>
      <c r="AH83" s="13"/>
      <c r="AI83" s="13"/>
      <c r="AJ83" s="13"/>
      <c r="AK83" s="13"/>
      <c r="AL83" s="13"/>
      <c r="AM83" s="14"/>
      <c r="AN83" s="15"/>
      <c r="AQ83" s="16"/>
      <c r="AR83" s="16"/>
      <c r="AS83" s="16"/>
      <c r="AT83" s="14"/>
      <c r="AU83" s="15"/>
      <c r="AV83" s="51"/>
      <c r="AY83" s="51"/>
    </row>
    <row r="84" spans="1:51" s="41" customFormat="1" x14ac:dyDescent="0.25">
      <c r="A84" s="56"/>
      <c r="B84" s="51"/>
      <c r="K84" s="14"/>
      <c r="R84" s="14"/>
      <c r="S84" s="13"/>
      <c r="T84" s="13"/>
      <c r="U84" s="13"/>
      <c r="V84" s="13"/>
      <c r="W84" s="13"/>
      <c r="X84" s="13"/>
      <c r="Y84" s="14"/>
      <c r="Z84" s="13"/>
      <c r="AA84" s="13"/>
      <c r="AB84" s="13"/>
      <c r="AC84" s="13"/>
      <c r="AD84" s="13"/>
      <c r="AE84" s="13"/>
      <c r="AF84" s="14"/>
      <c r="AG84" s="13"/>
      <c r="AH84" s="13"/>
      <c r="AI84" s="13"/>
      <c r="AJ84" s="13"/>
      <c r="AK84" s="13"/>
      <c r="AL84" s="13"/>
      <c r="AM84" s="14"/>
      <c r="AN84" s="15"/>
      <c r="AQ84" s="16"/>
      <c r="AR84" s="16"/>
      <c r="AS84" s="16"/>
      <c r="AT84" s="14"/>
      <c r="AU84" s="15"/>
      <c r="AV84" s="51"/>
      <c r="AY84" s="51"/>
    </row>
    <row r="85" spans="1:51" s="41" customFormat="1" x14ac:dyDescent="0.25">
      <c r="A85" s="56"/>
      <c r="B85" s="51"/>
      <c r="K85" s="14"/>
      <c r="R85" s="14"/>
      <c r="S85" s="13"/>
      <c r="T85" s="13"/>
      <c r="U85" s="13"/>
      <c r="V85" s="13"/>
      <c r="W85" s="13"/>
      <c r="X85" s="13"/>
      <c r="Y85" s="14"/>
      <c r="Z85" s="13"/>
      <c r="AA85" s="13"/>
      <c r="AB85" s="13"/>
      <c r="AC85" s="13"/>
      <c r="AD85" s="13"/>
      <c r="AE85" s="13"/>
      <c r="AF85" s="14"/>
      <c r="AG85" s="13"/>
      <c r="AH85" s="13"/>
      <c r="AI85" s="13"/>
      <c r="AJ85" s="13"/>
      <c r="AK85" s="13"/>
      <c r="AL85" s="13"/>
      <c r="AM85" s="14"/>
      <c r="AN85" s="15"/>
      <c r="AQ85" s="16"/>
      <c r="AR85" s="16"/>
      <c r="AS85" s="16"/>
      <c r="AT85" s="14"/>
      <c r="AU85" s="15"/>
      <c r="AV85" s="51"/>
      <c r="AY85" s="51"/>
    </row>
    <row r="86" spans="1:51" s="41" customFormat="1" x14ac:dyDescent="0.25">
      <c r="A86" s="56"/>
      <c r="B86" s="51"/>
      <c r="K86" s="14"/>
      <c r="R86" s="14"/>
      <c r="S86" s="13"/>
      <c r="T86" s="13"/>
      <c r="U86" s="13"/>
      <c r="V86" s="13"/>
      <c r="W86" s="13"/>
      <c r="X86" s="13"/>
      <c r="Y86" s="14"/>
      <c r="Z86" s="13"/>
      <c r="AA86" s="13"/>
      <c r="AB86" s="13"/>
      <c r="AC86" s="13"/>
      <c r="AD86" s="13"/>
      <c r="AE86" s="13"/>
      <c r="AF86" s="14"/>
      <c r="AG86" s="13"/>
      <c r="AH86" s="13"/>
      <c r="AI86" s="13"/>
      <c r="AJ86" s="13"/>
      <c r="AK86" s="13"/>
      <c r="AL86" s="13"/>
      <c r="AM86" s="14"/>
      <c r="AN86" s="15"/>
      <c r="AQ86" s="16"/>
      <c r="AR86" s="16"/>
      <c r="AS86" s="16"/>
      <c r="AT86" s="14"/>
      <c r="AU86" s="15"/>
      <c r="AV86" s="51"/>
      <c r="AY86" s="51"/>
    </row>
    <row r="87" spans="1:51" s="41" customFormat="1" x14ac:dyDescent="0.25">
      <c r="A87" s="56"/>
      <c r="B87" s="51"/>
      <c r="K87" s="14"/>
      <c r="R87" s="14"/>
      <c r="S87" s="13"/>
      <c r="T87" s="13"/>
      <c r="U87" s="13"/>
      <c r="V87" s="13"/>
      <c r="W87" s="13"/>
      <c r="X87" s="13"/>
      <c r="Y87" s="14"/>
      <c r="Z87" s="13"/>
      <c r="AA87" s="13"/>
      <c r="AB87" s="13"/>
      <c r="AC87" s="13"/>
      <c r="AD87" s="13"/>
      <c r="AE87" s="13"/>
      <c r="AF87" s="14"/>
      <c r="AG87" s="13"/>
      <c r="AH87" s="13"/>
      <c r="AI87" s="13"/>
      <c r="AJ87" s="13"/>
      <c r="AK87" s="13"/>
      <c r="AL87" s="13"/>
      <c r="AM87" s="14"/>
      <c r="AN87" s="15"/>
      <c r="AQ87" s="16"/>
      <c r="AR87" s="16"/>
      <c r="AS87" s="16"/>
      <c r="AT87" s="14"/>
      <c r="AU87" s="15"/>
      <c r="AV87" s="51"/>
      <c r="AY87" s="51"/>
    </row>
    <row r="88" spans="1:51" s="41" customFormat="1" x14ac:dyDescent="0.25">
      <c r="A88" s="56"/>
      <c r="B88" s="51"/>
      <c r="K88" s="14"/>
      <c r="R88" s="14"/>
      <c r="S88" s="13"/>
      <c r="T88" s="13"/>
      <c r="U88" s="13"/>
      <c r="V88" s="13"/>
      <c r="W88" s="13"/>
      <c r="X88" s="13"/>
      <c r="Y88" s="14"/>
      <c r="Z88" s="13"/>
      <c r="AA88" s="13"/>
      <c r="AB88" s="13"/>
      <c r="AC88" s="13"/>
      <c r="AD88" s="13"/>
      <c r="AE88" s="13"/>
      <c r="AF88" s="14"/>
      <c r="AG88" s="13"/>
      <c r="AH88" s="13"/>
      <c r="AI88" s="13"/>
      <c r="AJ88" s="13"/>
      <c r="AK88" s="13"/>
      <c r="AL88" s="13"/>
      <c r="AM88" s="14"/>
      <c r="AN88" s="15"/>
      <c r="AQ88" s="16"/>
      <c r="AR88" s="16"/>
      <c r="AS88" s="16"/>
      <c r="AT88" s="14"/>
      <c r="AU88" s="15"/>
      <c r="AV88" s="51"/>
      <c r="AY88" s="51"/>
    </row>
    <row r="89" spans="1:51" s="41" customFormat="1" x14ac:dyDescent="0.25">
      <c r="A89" s="56"/>
      <c r="B89" s="51"/>
      <c r="K89" s="14"/>
      <c r="R89" s="14"/>
      <c r="S89" s="13"/>
      <c r="T89" s="13"/>
      <c r="U89" s="13"/>
      <c r="V89" s="13"/>
      <c r="W89" s="13"/>
      <c r="X89" s="13"/>
      <c r="Y89" s="14"/>
      <c r="Z89" s="13"/>
      <c r="AA89" s="13"/>
      <c r="AB89" s="13"/>
      <c r="AC89" s="13"/>
      <c r="AD89" s="13"/>
      <c r="AE89" s="13"/>
      <c r="AF89" s="14"/>
      <c r="AG89" s="13"/>
      <c r="AH89" s="13"/>
      <c r="AI89" s="13"/>
      <c r="AJ89" s="13"/>
      <c r="AK89" s="13"/>
      <c r="AL89" s="13"/>
      <c r="AM89" s="14"/>
      <c r="AN89" s="15"/>
      <c r="AQ89" s="16"/>
      <c r="AR89" s="16"/>
      <c r="AS89" s="16"/>
      <c r="AT89" s="14"/>
      <c r="AU89" s="15"/>
      <c r="AV89" s="51"/>
      <c r="AY89" s="51"/>
    </row>
    <row r="90" spans="1:51" s="41" customFormat="1" x14ac:dyDescent="0.25">
      <c r="A90" s="56"/>
      <c r="B90" s="51"/>
      <c r="K90" s="14"/>
      <c r="R90" s="14"/>
      <c r="S90" s="13"/>
      <c r="T90" s="13"/>
      <c r="U90" s="13"/>
      <c r="V90" s="13"/>
      <c r="W90" s="13"/>
      <c r="X90" s="13"/>
      <c r="Y90" s="14"/>
      <c r="Z90" s="13"/>
      <c r="AA90" s="13"/>
      <c r="AB90" s="13"/>
      <c r="AC90" s="13"/>
      <c r="AD90" s="13"/>
      <c r="AE90" s="13"/>
      <c r="AF90" s="14"/>
      <c r="AG90" s="13"/>
      <c r="AH90" s="13"/>
      <c r="AI90" s="13"/>
      <c r="AJ90" s="13"/>
      <c r="AK90" s="13"/>
      <c r="AL90" s="13"/>
      <c r="AM90" s="14"/>
      <c r="AN90" s="15"/>
      <c r="AQ90" s="16"/>
      <c r="AR90" s="16"/>
      <c r="AS90" s="16"/>
      <c r="AT90" s="14"/>
      <c r="AU90" s="15"/>
      <c r="AV90" s="51"/>
      <c r="AY90" s="51"/>
    </row>
    <row r="91" spans="1:51" s="41" customFormat="1" x14ac:dyDescent="0.25">
      <c r="A91" s="56"/>
      <c r="B91" s="51"/>
      <c r="K91" s="14"/>
      <c r="R91" s="14"/>
      <c r="S91" s="13"/>
      <c r="T91" s="13"/>
      <c r="U91" s="13"/>
      <c r="V91" s="13"/>
      <c r="W91" s="13"/>
      <c r="X91" s="13"/>
      <c r="Y91" s="14"/>
      <c r="Z91" s="13"/>
      <c r="AA91" s="13"/>
      <c r="AB91" s="13"/>
      <c r="AC91" s="13"/>
      <c r="AD91" s="13"/>
      <c r="AE91" s="13"/>
      <c r="AF91" s="14"/>
      <c r="AG91" s="13"/>
      <c r="AH91" s="13"/>
      <c r="AI91" s="13"/>
      <c r="AJ91" s="13"/>
      <c r="AK91" s="13"/>
      <c r="AL91" s="13"/>
      <c r="AM91" s="14"/>
      <c r="AN91" s="15"/>
      <c r="AQ91" s="16"/>
      <c r="AR91" s="16"/>
      <c r="AS91" s="16"/>
      <c r="AT91" s="14"/>
      <c r="AU91" s="15"/>
      <c r="AV91" s="51"/>
      <c r="AY91" s="51"/>
    </row>
    <row r="92" spans="1:51" s="41" customFormat="1" x14ac:dyDescent="0.25">
      <c r="A92" s="56"/>
      <c r="B92" s="51"/>
      <c r="K92" s="14"/>
      <c r="R92" s="14"/>
      <c r="S92" s="13"/>
      <c r="T92" s="13"/>
      <c r="U92" s="13"/>
      <c r="V92" s="13"/>
      <c r="W92" s="13"/>
      <c r="X92" s="13"/>
      <c r="Y92" s="14"/>
      <c r="Z92" s="13"/>
      <c r="AA92" s="13"/>
      <c r="AB92" s="13"/>
      <c r="AC92" s="13"/>
      <c r="AD92" s="13"/>
      <c r="AE92" s="13"/>
      <c r="AF92" s="14"/>
      <c r="AG92" s="13"/>
      <c r="AH92" s="13"/>
      <c r="AI92" s="13"/>
      <c r="AJ92" s="13"/>
      <c r="AK92" s="13"/>
      <c r="AL92" s="13"/>
      <c r="AM92" s="14"/>
      <c r="AN92" s="15"/>
      <c r="AQ92" s="16"/>
      <c r="AR92" s="16"/>
      <c r="AS92" s="16"/>
      <c r="AT92" s="14"/>
      <c r="AU92" s="15"/>
      <c r="AV92" s="51"/>
      <c r="AY92" s="51"/>
    </row>
    <row r="93" spans="1:51" s="41" customFormat="1" x14ac:dyDescent="0.25">
      <c r="A93" s="56"/>
      <c r="B93" s="51"/>
      <c r="K93" s="14"/>
      <c r="R93" s="14"/>
      <c r="S93" s="13"/>
      <c r="T93" s="13"/>
      <c r="U93" s="13"/>
      <c r="V93" s="13"/>
      <c r="W93" s="13"/>
      <c r="X93" s="13"/>
      <c r="Y93" s="14"/>
      <c r="Z93" s="13"/>
      <c r="AA93" s="13"/>
      <c r="AB93" s="13"/>
      <c r="AC93" s="13"/>
      <c r="AD93" s="13"/>
      <c r="AE93" s="13"/>
      <c r="AF93" s="14"/>
      <c r="AG93" s="13"/>
      <c r="AH93" s="13"/>
      <c r="AI93" s="13"/>
      <c r="AJ93" s="13"/>
      <c r="AK93" s="13"/>
      <c r="AL93" s="13"/>
      <c r="AM93" s="14"/>
      <c r="AN93" s="15"/>
      <c r="AQ93" s="16"/>
      <c r="AR93" s="16"/>
      <c r="AS93" s="16"/>
      <c r="AT93" s="14"/>
      <c r="AU93" s="15"/>
      <c r="AV93" s="51"/>
      <c r="AY93" s="51"/>
    </row>
    <row r="94" spans="1:51" s="41" customFormat="1" x14ac:dyDescent="0.25">
      <c r="A94" s="56"/>
      <c r="B94" s="51"/>
      <c r="K94" s="14"/>
      <c r="R94" s="14"/>
      <c r="S94" s="13"/>
      <c r="T94" s="13"/>
      <c r="U94" s="13"/>
      <c r="V94" s="13"/>
      <c r="W94" s="13"/>
      <c r="X94" s="13"/>
      <c r="Y94" s="14"/>
      <c r="Z94" s="13"/>
      <c r="AA94" s="13"/>
      <c r="AB94" s="13"/>
      <c r="AC94" s="13"/>
      <c r="AD94" s="13"/>
      <c r="AE94" s="13"/>
      <c r="AF94" s="14"/>
      <c r="AG94" s="13"/>
      <c r="AH94" s="13"/>
      <c r="AI94" s="13"/>
      <c r="AJ94" s="13"/>
      <c r="AK94" s="13"/>
      <c r="AL94" s="13"/>
      <c r="AM94" s="14"/>
      <c r="AN94" s="15"/>
      <c r="AQ94" s="16"/>
      <c r="AR94" s="16"/>
      <c r="AS94" s="16"/>
      <c r="AT94" s="14"/>
      <c r="AU94" s="15"/>
      <c r="AV94" s="51"/>
      <c r="AY94" s="51"/>
    </row>
    <row r="95" spans="1:51" s="41" customFormat="1" x14ac:dyDescent="0.25">
      <c r="A95" s="56"/>
      <c r="B95" s="51"/>
      <c r="K95" s="14"/>
      <c r="R95" s="14"/>
      <c r="S95" s="13"/>
      <c r="T95" s="13"/>
      <c r="U95" s="13"/>
      <c r="V95" s="13"/>
      <c r="W95" s="13"/>
      <c r="X95" s="13"/>
      <c r="Y95" s="14"/>
      <c r="Z95" s="13"/>
      <c r="AA95" s="13"/>
      <c r="AB95" s="13"/>
      <c r="AC95" s="13"/>
      <c r="AD95" s="13"/>
      <c r="AE95" s="13"/>
      <c r="AF95" s="14"/>
      <c r="AG95" s="13"/>
      <c r="AH95" s="13"/>
      <c r="AI95" s="13"/>
      <c r="AJ95" s="13"/>
      <c r="AK95" s="13"/>
      <c r="AL95" s="13"/>
      <c r="AM95" s="14"/>
      <c r="AN95" s="15"/>
      <c r="AQ95" s="16"/>
      <c r="AR95" s="16"/>
      <c r="AS95" s="16"/>
      <c r="AT95" s="14"/>
      <c r="AU95" s="15"/>
      <c r="AV95" s="51"/>
      <c r="AY95" s="51"/>
    </row>
    <row r="96" spans="1:51" s="41" customFormat="1" x14ac:dyDescent="0.25">
      <c r="A96" s="56"/>
      <c r="B96" s="51"/>
      <c r="K96" s="14"/>
      <c r="R96" s="14"/>
      <c r="S96" s="13"/>
      <c r="T96" s="13"/>
      <c r="U96" s="13"/>
      <c r="V96" s="13"/>
      <c r="W96" s="13"/>
      <c r="X96" s="13"/>
      <c r="Y96" s="14"/>
      <c r="Z96" s="13"/>
      <c r="AA96" s="13"/>
      <c r="AB96" s="13"/>
      <c r="AC96" s="13"/>
      <c r="AD96" s="13"/>
      <c r="AE96" s="13"/>
      <c r="AF96" s="14"/>
      <c r="AG96" s="13"/>
      <c r="AH96" s="13"/>
      <c r="AI96" s="13"/>
      <c r="AJ96" s="13"/>
      <c r="AK96" s="13"/>
      <c r="AL96" s="13"/>
      <c r="AM96" s="14"/>
      <c r="AN96" s="15"/>
      <c r="AQ96" s="16"/>
      <c r="AR96" s="16"/>
      <c r="AS96" s="16"/>
      <c r="AT96" s="14"/>
      <c r="AU96" s="15"/>
      <c r="AV96" s="51"/>
      <c r="AY96" s="51"/>
    </row>
    <row r="97" spans="1:51" s="41" customFormat="1" x14ac:dyDescent="0.25">
      <c r="A97" s="56"/>
      <c r="B97" s="51"/>
      <c r="K97" s="14"/>
      <c r="R97" s="14"/>
      <c r="S97" s="13"/>
      <c r="T97" s="13"/>
      <c r="U97" s="13"/>
      <c r="V97" s="13"/>
      <c r="W97" s="13"/>
      <c r="X97" s="13"/>
      <c r="Y97" s="14"/>
      <c r="Z97" s="13"/>
      <c r="AA97" s="13"/>
      <c r="AB97" s="13"/>
      <c r="AC97" s="13"/>
      <c r="AD97" s="13"/>
      <c r="AE97" s="13"/>
      <c r="AF97" s="14"/>
      <c r="AG97" s="13"/>
      <c r="AH97" s="13"/>
      <c r="AI97" s="13"/>
      <c r="AJ97" s="13"/>
      <c r="AK97" s="13"/>
      <c r="AL97" s="13"/>
      <c r="AM97" s="14"/>
      <c r="AN97" s="15"/>
      <c r="AQ97" s="16"/>
      <c r="AR97" s="16"/>
      <c r="AS97" s="16"/>
      <c r="AT97" s="14"/>
      <c r="AU97" s="15"/>
      <c r="AV97" s="51"/>
      <c r="AY97" s="51"/>
    </row>
    <row r="98" spans="1:51" s="41" customFormat="1" x14ac:dyDescent="0.25">
      <c r="A98" s="56"/>
      <c r="B98" s="51"/>
      <c r="K98" s="14"/>
      <c r="R98" s="14"/>
      <c r="S98" s="13"/>
      <c r="T98" s="13"/>
      <c r="U98" s="13"/>
      <c r="V98" s="13"/>
      <c r="W98" s="13"/>
      <c r="X98" s="13"/>
      <c r="Y98" s="14"/>
      <c r="Z98" s="13"/>
      <c r="AA98" s="13"/>
      <c r="AB98" s="13"/>
      <c r="AC98" s="13"/>
      <c r="AD98" s="13"/>
      <c r="AE98" s="13"/>
      <c r="AF98" s="14"/>
      <c r="AG98" s="13"/>
      <c r="AH98" s="13"/>
      <c r="AI98" s="13"/>
      <c r="AJ98" s="13"/>
      <c r="AK98" s="13"/>
      <c r="AL98" s="13"/>
      <c r="AM98" s="14"/>
      <c r="AN98" s="15"/>
      <c r="AQ98" s="16"/>
      <c r="AR98" s="16"/>
      <c r="AS98" s="16"/>
      <c r="AT98" s="14"/>
      <c r="AU98" s="15"/>
      <c r="AV98" s="51"/>
      <c r="AY98" s="51"/>
    </row>
    <row r="99" spans="1:51" s="41" customFormat="1" x14ac:dyDescent="0.25">
      <c r="A99" s="56"/>
      <c r="B99" s="51"/>
      <c r="K99" s="14"/>
      <c r="R99" s="14"/>
      <c r="S99" s="13"/>
      <c r="T99" s="13"/>
      <c r="U99" s="13"/>
      <c r="V99" s="13"/>
      <c r="W99" s="13"/>
      <c r="X99" s="13"/>
      <c r="Y99" s="14"/>
      <c r="Z99" s="13"/>
      <c r="AA99" s="13"/>
      <c r="AB99" s="13"/>
      <c r="AC99" s="13"/>
      <c r="AD99" s="13"/>
      <c r="AE99" s="13"/>
      <c r="AF99" s="14"/>
      <c r="AG99" s="13"/>
      <c r="AH99" s="13"/>
      <c r="AI99" s="13"/>
      <c r="AJ99" s="13"/>
      <c r="AK99" s="13"/>
      <c r="AL99" s="13"/>
      <c r="AM99" s="14"/>
      <c r="AN99" s="15"/>
      <c r="AQ99" s="16"/>
      <c r="AR99" s="16"/>
      <c r="AS99" s="16"/>
      <c r="AT99" s="14"/>
      <c r="AU99" s="15"/>
      <c r="AV99" s="51"/>
      <c r="AY99" s="51"/>
    </row>
    <row r="100" spans="1:51" s="41" customFormat="1" x14ac:dyDescent="0.25">
      <c r="A100" s="56"/>
      <c r="B100" s="51"/>
      <c r="K100" s="14"/>
      <c r="R100" s="14"/>
      <c r="S100" s="13"/>
      <c r="T100" s="13"/>
      <c r="U100" s="13"/>
      <c r="V100" s="13"/>
      <c r="W100" s="13"/>
      <c r="X100" s="13"/>
      <c r="Y100" s="14"/>
      <c r="Z100" s="13"/>
      <c r="AA100" s="13"/>
      <c r="AB100" s="13"/>
      <c r="AC100" s="13"/>
      <c r="AD100" s="13"/>
      <c r="AE100" s="13"/>
      <c r="AF100" s="14"/>
      <c r="AG100" s="13"/>
      <c r="AH100" s="13"/>
      <c r="AI100" s="13"/>
      <c r="AJ100" s="13"/>
      <c r="AK100" s="13"/>
      <c r="AL100" s="13"/>
      <c r="AM100" s="14"/>
      <c r="AN100" s="15"/>
      <c r="AQ100" s="16"/>
      <c r="AR100" s="16"/>
      <c r="AS100" s="16"/>
      <c r="AT100" s="14"/>
      <c r="AU100" s="15"/>
      <c r="AV100" s="51"/>
      <c r="AY100" s="51"/>
    </row>
    <row r="101" spans="1:51" s="41" customFormat="1" x14ac:dyDescent="0.25">
      <c r="A101" s="56"/>
      <c r="B101" s="51"/>
      <c r="K101" s="14"/>
      <c r="R101" s="14"/>
      <c r="S101" s="13"/>
      <c r="T101" s="13"/>
      <c r="U101" s="13"/>
      <c r="V101" s="13"/>
      <c r="W101" s="13"/>
      <c r="X101" s="13"/>
      <c r="Y101" s="14"/>
      <c r="Z101" s="13"/>
      <c r="AA101" s="13"/>
      <c r="AB101" s="13"/>
      <c r="AC101" s="13"/>
      <c r="AD101" s="13"/>
      <c r="AE101" s="13"/>
      <c r="AF101" s="14"/>
      <c r="AG101" s="13"/>
      <c r="AH101" s="13"/>
      <c r="AI101" s="13"/>
      <c r="AJ101" s="13"/>
      <c r="AK101" s="13"/>
      <c r="AL101" s="13"/>
      <c r="AM101" s="14"/>
      <c r="AN101" s="15"/>
      <c r="AQ101" s="16"/>
      <c r="AR101" s="16"/>
      <c r="AS101" s="16"/>
      <c r="AT101" s="14"/>
      <c r="AU101" s="15"/>
      <c r="AV101" s="51"/>
      <c r="AY101" s="51"/>
    </row>
    <row r="102" spans="1:51" s="41" customFormat="1" x14ac:dyDescent="0.25">
      <c r="A102" s="56"/>
      <c r="B102" s="51"/>
      <c r="K102" s="14"/>
      <c r="R102" s="14"/>
      <c r="S102" s="13"/>
      <c r="T102" s="13"/>
      <c r="U102" s="13"/>
      <c r="V102" s="13"/>
      <c r="W102" s="13"/>
      <c r="X102" s="13"/>
      <c r="Y102" s="14"/>
      <c r="Z102" s="13"/>
      <c r="AA102" s="13"/>
      <c r="AB102" s="13"/>
      <c r="AC102" s="13"/>
      <c r="AD102" s="13"/>
      <c r="AE102" s="13"/>
      <c r="AF102" s="14"/>
      <c r="AG102" s="13"/>
      <c r="AH102" s="13"/>
      <c r="AI102" s="13"/>
      <c r="AJ102" s="13"/>
      <c r="AK102" s="13"/>
      <c r="AL102" s="13"/>
      <c r="AM102" s="14"/>
      <c r="AN102" s="15"/>
      <c r="AQ102" s="16"/>
      <c r="AR102" s="16"/>
      <c r="AS102" s="16"/>
      <c r="AT102" s="14"/>
      <c r="AU102" s="15"/>
      <c r="AV102" s="51"/>
      <c r="AY102" s="51"/>
    </row>
    <row r="103" spans="1:51" s="41" customFormat="1" x14ac:dyDescent="0.25">
      <c r="A103" s="56"/>
      <c r="B103" s="51"/>
      <c r="K103" s="14"/>
      <c r="R103" s="14"/>
      <c r="S103" s="13"/>
      <c r="T103" s="13"/>
      <c r="U103" s="13"/>
      <c r="V103" s="13"/>
      <c r="W103" s="13"/>
      <c r="X103" s="13"/>
      <c r="Y103" s="14"/>
      <c r="Z103" s="13"/>
      <c r="AA103" s="13"/>
      <c r="AB103" s="13"/>
      <c r="AC103" s="13"/>
      <c r="AD103" s="13"/>
      <c r="AE103" s="13"/>
      <c r="AF103" s="14"/>
      <c r="AG103" s="13"/>
      <c r="AH103" s="13"/>
      <c r="AI103" s="13"/>
      <c r="AJ103" s="13"/>
      <c r="AK103" s="13"/>
      <c r="AL103" s="13"/>
      <c r="AM103" s="14"/>
      <c r="AN103" s="15"/>
      <c r="AQ103" s="16"/>
      <c r="AR103" s="16"/>
      <c r="AS103" s="16"/>
      <c r="AT103" s="14"/>
      <c r="AU103" s="15"/>
      <c r="AV103" s="51"/>
      <c r="AY103" s="51"/>
    </row>
    <row r="104" spans="1:51" s="41" customFormat="1" x14ac:dyDescent="0.25">
      <c r="A104" s="56"/>
      <c r="B104" s="51"/>
      <c r="K104" s="14"/>
      <c r="R104" s="14"/>
      <c r="S104" s="13"/>
      <c r="T104" s="13"/>
      <c r="U104" s="13"/>
      <c r="V104" s="13"/>
      <c r="W104" s="13"/>
      <c r="X104" s="13"/>
      <c r="Y104" s="14"/>
      <c r="Z104" s="13"/>
      <c r="AA104" s="13"/>
      <c r="AB104" s="13"/>
      <c r="AC104" s="13"/>
      <c r="AD104" s="13"/>
      <c r="AE104" s="13"/>
      <c r="AF104" s="14"/>
      <c r="AG104" s="13"/>
      <c r="AH104" s="13"/>
      <c r="AI104" s="13"/>
      <c r="AJ104" s="13"/>
      <c r="AK104" s="13"/>
      <c r="AL104" s="13"/>
      <c r="AM104" s="14"/>
      <c r="AN104" s="15"/>
      <c r="AQ104" s="16"/>
      <c r="AR104" s="16"/>
      <c r="AS104" s="16"/>
      <c r="AT104" s="14"/>
      <c r="AU104" s="15"/>
      <c r="AV104" s="51"/>
      <c r="AY104" s="51"/>
    </row>
    <row r="105" spans="1:51" s="41" customFormat="1" x14ac:dyDescent="0.25">
      <c r="A105" s="56"/>
      <c r="B105" s="51"/>
      <c r="K105" s="14"/>
      <c r="R105" s="14"/>
      <c r="S105" s="13"/>
      <c r="T105" s="13"/>
      <c r="U105" s="13"/>
      <c r="V105" s="13"/>
      <c r="W105" s="13"/>
      <c r="X105" s="13"/>
      <c r="Y105" s="14"/>
      <c r="Z105" s="13"/>
      <c r="AA105" s="13"/>
      <c r="AB105" s="13"/>
      <c r="AC105" s="13"/>
      <c r="AD105" s="13"/>
      <c r="AE105" s="13"/>
      <c r="AF105" s="14"/>
      <c r="AG105" s="13"/>
      <c r="AH105" s="13"/>
      <c r="AI105" s="13"/>
      <c r="AJ105" s="13"/>
      <c r="AK105" s="13"/>
      <c r="AL105" s="13"/>
      <c r="AM105" s="14"/>
      <c r="AN105" s="15"/>
      <c r="AQ105" s="16"/>
      <c r="AR105" s="16"/>
      <c r="AS105" s="16"/>
      <c r="AT105" s="14"/>
      <c r="AU105" s="15"/>
      <c r="AV105" s="51"/>
      <c r="AY105" s="51"/>
    </row>
    <row r="106" spans="1:51" s="41" customFormat="1" x14ac:dyDescent="0.25">
      <c r="A106" s="56"/>
      <c r="B106" s="51"/>
      <c r="K106" s="14"/>
      <c r="R106" s="14"/>
      <c r="S106" s="13"/>
      <c r="T106" s="13"/>
      <c r="U106" s="13"/>
      <c r="V106" s="13"/>
      <c r="W106" s="13"/>
      <c r="X106" s="13"/>
      <c r="Y106" s="14"/>
      <c r="Z106" s="13"/>
      <c r="AA106" s="13"/>
      <c r="AB106" s="13"/>
      <c r="AC106" s="13"/>
      <c r="AD106" s="13"/>
      <c r="AE106" s="13"/>
      <c r="AF106" s="14"/>
      <c r="AG106" s="13"/>
      <c r="AH106" s="13"/>
      <c r="AI106" s="13"/>
      <c r="AJ106" s="13"/>
      <c r="AK106" s="13"/>
      <c r="AL106" s="13"/>
      <c r="AM106" s="14"/>
      <c r="AN106" s="15"/>
      <c r="AQ106" s="16"/>
      <c r="AR106" s="16"/>
      <c r="AS106" s="16"/>
      <c r="AT106" s="14"/>
      <c r="AU106" s="15"/>
      <c r="AV106" s="51"/>
      <c r="AY106" s="51"/>
    </row>
    <row r="107" spans="1:51" s="41" customFormat="1" x14ac:dyDescent="0.25">
      <c r="A107" s="56"/>
      <c r="B107" s="51"/>
      <c r="K107" s="14"/>
      <c r="R107" s="14"/>
      <c r="S107" s="13"/>
      <c r="T107" s="13"/>
      <c r="U107" s="13"/>
      <c r="V107" s="13"/>
      <c r="W107" s="13"/>
      <c r="X107" s="13"/>
      <c r="Y107" s="14"/>
      <c r="Z107" s="13"/>
      <c r="AA107" s="13"/>
      <c r="AB107" s="13"/>
      <c r="AC107" s="13"/>
      <c r="AD107" s="13"/>
      <c r="AE107" s="13"/>
      <c r="AF107" s="14"/>
      <c r="AG107" s="13"/>
      <c r="AH107" s="13"/>
      <c r="AI107" s="13"/>
      <c r="AJ107" s="13"/>
      <c r="AK107" s="13"/>
      <c r="AL107" s="13"/>
      <c r="AM107" s="14"/>
      <c r="AN107" s="15"/>
      <c r="AQ107" s="16"/>
      <c r="AR107" s="16"/>
      <c r="AS107" s="16"/>
      <c r="AT107" s="14"/>
      <c r="AU107" s="15"/>
      <c r="AV107" s="51"/>
      <c r="AY107" s="51"/>
    </row>
    <row r="108" spans="1:51" s="41" customFormat="1" x14ac:dyDescent="0.25">
      <c r="A108" s="56"/>
      <c r="B108" s="51"/>
      <c r="K108" s="14"/>
      <c r="R108" s="14"/>
      <c r="S108" s="13"/>
      <c r="T108" s="13"/>
      <c r="U108" s="13"/>
      <c r="V108" s="13"/>
      <c r="W108" s="13"/>
      <c r="X108" s="13"/>
      <c r="Y108" s="14"/>
      <c r="Z108" s="13"/>
      <c r="AA108" s="13"/>
      <c r="AB108" s="13"/>
      <c r="AC108" s="13"/>
      <c r="AD108" s="13"/>
      <c r="AE108" s="13"/>
      <c r="AF108" s="14"/>
      <c r="AG108" s="13"/>
      <c r="AH108" s="13"/>
      <c r="AI108" s="13"/>
      <c r="AJ108" s="13"/>
      <c r="AK108" s="13"/>
      <c r="AL108" s="13"/>
      <c r="AM108" s="14"/>
      <c r="AN108" s="15"/>
      <c r="AQ108" s="16"/>
      <c r="AR108" s="16"/>
      <c r="AS108" s="16"/>
      <c r="AT108" s="14"/>
      <c r="AU108" s="15"/>
      <c r="AV108" s="51"/>
      <c r="AY108" s="51"/>
    </row>
    <row r="109" spans="1:51" s="41" customFormat="1" x14ac:dyDescent="0.25">
      <c r="A109" s="56"/>
      <c r="B109" s="51"/>
      <c r="K109" s="14"/>
      <c r="R109" s="14"/>
      <c r="S109" s="13"/>
      <c r="T109" s="13"/>
      <c r="U109" s="13"/>
      <c r="V109" s="13"/>
      <c r="W109" s="13"/>
      <c r="X109" s="13"/>
      <c r="Y109" s="14"/>
      <c r="Z109" s="13"/>
      <c r="AA109" s="13"/>
      <c r="AB109" s="13"/>
      <c r="AC109" s="13"/>
      <c r="AD109" s="13"/>
      <c r="AE109" s="13"/>
      <c r="AF109" s="14"/>
      <c r="AG109" s="13"/>
      <c r="AH109" s="13"/>
      <c r="AI109" s="13"/>
      <c r="AJ109" s="13"/>
      <c r="AK109" s="13"/>
      <c r="AL109" s="13"/>
      <c r="AM109" s="14"/>
      <c r="AN109" s="15"/>
      <c r="AQ109" s="16"/>
      <c r="AR109" s="16"/>
      <c r="AS109" s="16"/>
      <c r="AT109" s="14"/>
      <c r="AU109" s="15"/>
      <c r="AV109" s="51"/>
      <c r="AY109" s="51"/>
    </row>
    <row r="110" spans="1:51" s="41" customFormat="1" x14ac:dyDescent="0.25">
      <c r="A110" s="56"/>
      <c r="B110" s="51"/>
      <c r="K110" s="14"/>
      <c r="R110" s="14"/>
      <c r="S110" s="13"/>
      <c r="T110" s="13"/>
      <c r="U110" s="13"/>
      <c r="V110" s="13"/>
      <c r="W110" s="13"/>
      <c r="X110" s="13"/>
      <c r="Y110" s="14"/>
      <c r="Z110" s="13"/>
      <c r="AA110" s="13"/>
      <c r="AB110" s="13"/>
      <c r="AC110" s="13"/>
      <c r="AD110" s="13"/>
      <c r="AE110" s="13"/>
      <c r="AF110" s="14"/>
      <c r="AG110" s="13"/>
      <c r="AH110" s="13"/>
      <c r="AI110" s="13"/>
      <c r="AJ110" s="13"/>
      <c r="AK110" s="13"/>
      <c r="AL110" s="13"/>
      <c r="AM110" s="14"/>
      <c r="AN110" s="15"/>
      <c r="AQ110" s="16"/>
      <c r="AR110" s="16"/>
      <c r="AS110" s="16"/>
      <c r="AT110" s="14"/>
      <c r="AU110" s="15"/>
      <c r="AV110" s="51"/>
      <c r="AY110" s="51"/>
    </row>
    <row r="111" spans="1:51" s="41" customFormat="1" x14ac:dyDescent="0.25">
      <c r="A111" s="56"/>
      <c r="B111" s="51"/>
      <c r="K111" s="14"/>
      <c r="R111" s="14"/>
      <c r="S111" s="13"/>
      <c r="T111" s="13"/>
      <c r="U111" s="13"/>
      <c r="V111" s="13"/>
      <c r="W111" s="13"/>
      <c r="X111" s="13"/>
      <c r="Y111" s="14"/>
      <c r="Z111" s="13"/>
      <c r="AA111" s="13"/>
      <c r="AB111" s="13"/>
      <c r="AC111" s="13"/>
      <c r="AD111" s="13"/>
      <c r="AE111" s="13"/>
      <c r="AF111" s="14"/>
      <c r="AG111" s="13"/>
      <c r="AH111" s="13"/>
      <c r="AI111" s="13"/>
      <c r="AJ111" s="13"/>
      <c r="AK111" s="13"/>
      <c r="AL111" s="13"/>
      <c r="AM111" s="14"/>
      <c r="AN111" s="15"/>
      <c r="AQ111" s="16"/>
      <c r="AR111" s="16"/>
      <c r="AS111" s="16"/>
      <c r="AT111" s="14"/>
      <c r="AU111" s="15"/>
      <c r="AV111" s="51"/>
      <c r="AY111" s="51"/>
    </row>
    <row r="112" spans="1:51" s="41" customFormat="1" x14ac:dyDescent="0.25">
      <c r="A112" s="56"/>
      <c r="B112" s="51"/>
      <c r="K112" s="14"/>
      <c r="R112" s="14"/>
      <c r="S112" s="13"/>
      <c r="T112" s="13"/>
      <c r="U112" s="13"/>
      <c r="V112" s="13"/>
      <c r="W112" s="13"/>
      <c r="X112" s="13"/>
      <c r="Y112" s="14"/>
      <c r="Z112" s="13"/>
      <c r="AA112" s="13"/>
      <c r="AB112" s="13"/>
      <c r="AC112" s="13"/>
      <c r="AD112" s="13"/>
      <c r="AE112" s="13"/>
      <c r="AF112" s="14"/>
      <c r="AG112" s="13"/>
      <c r="AH112" s="13"/>
      <c r="AI112" s="13"/>
      <c r="AJ112" s="13"/>
      <c r="AK112" s="13"/>
      <c r="AL112" s="13"/>
      <c r="AM112" s="14"/>
      <c r="AN112" s="15"/>
      <c r="AQ112" s="16"/>
      <c r="AR112" s="16"/>
      <c r="AS112" s="16"/>
      <c r="AT112" s="14"/>
      <c r="AU112" s="15"/>
      <c r="AV112" s="51"/>
      <c r="AY112" s="51"/>
    </row>
    <row r="113" spans="1:51" s="41" customFormat="1" x14ac:dyDescent="0.25">
      <c r="A113" s="56"/>
      <c r="B113" s="51"/>
      <c r="K113" s="14"/>
      <c r="R113" s="14"/>
      <c r="S113" s="13"/>
      <c r="T113" s="13"/>
      <c r="U113" s="13"/>
      <c r="V113" s="13"/>
      <c r="W113" s="13"/>
      <c r="X113" s="13"/>
      <c r="Y113" s="14"/>
      <c r="Z113" s="13"/>
      <c r="AA113" s="13"/>
      <c r="AB113" s="13"/>
      <c r="AC113" s="13"/>
      <c r="AD113" s="13"/>
      <c r="AE113" s="13"/>
      <c r="AF113" s="14"/>
      <c r="AG113" s="13"/>
      <c r="AH113" s="13"/>
      <c r="AI113" s="13"/>
      <c r="AJ113" s="13"/>
      <c r="AK113" s="13"/>
      <c r="AL113" s="13"/>
      <c r="AM113" s="14"/>
      <c r="AN113" s="15"/>
      <c r="AQ113" s="16"/>
      <c r="AR113" s="16"/>
      <c r="AS113" s="16"/>
      <c r="AT113" s="14"/>
      <c r="AU113" s="15"/>
      <c r="AV113" s="51"/>
      <c r="AY113" s="51"/>
    </row>
    <row r="114" spans="1:51" s="41" customFormat="1" x14ac:dyDescent="0.25">
      <c r="A114" s="56"/>
      <c r="B114" s="51"/>
      <c r="K114" s="14"/>
      <c r="R114" s="14"/>
      <c r="S114" s="13"/>
      <c r="T114" s="13"/>
      <c r="U114" s="13"/>
      <c r="V114" s="13"/>
      <c r="W114" s="13"/>
      <c r="X114" s="13"/>
      <c r="Y114" s="14"/>
      <c r="Z114" s="13"/>
      <c r="AA114" s="13"/>
      <c r="AB114" s="13"/>
      <c r="AC114" s="13"/>
      <c r="AD114" s="13"/>
      <c r="AE114" s="13"/>
      <c r="AF114" s="14"/>
      <c r="AG114" s="13"/>
      <c r="AH114" s="13"/>
      <c r="AI114" s="13"/>
      <c r="AJ114" s="13"/>
      <c r="AK114" s="13"/>
      <c r="AL114" s="13"/>
      <c r="AM114" s="14"/>
      <c r="AN114" s="15"/>
      <c r="AQ114" s="16"/>
      <c r="AR114" s="16"/>
      <c r="AS114" s="16"/>
      <c r="AT114" s="14"/>
      <c r="AU114" s="15"/>
      <c r="AV114" s="51"/>
      <c r="AY114" s="51"/>
    </row>
    <row r="115" spans="1:51" s="41" customFormat="1" x14ac:dyDescent="0.25">
      <c r="A115" s="56"/>
      <c r="B115" s="51"/>
      <c r="K115" s="14"/>
      <c r="R115" s="14"/>
      <c r="S115" s="13"/>
      <c r="T115" s="13"/>
      <c r="U115" s="13"/>
      <c r="V115" s="13"/>
      <c r="W115" s="13"/>
      <c r="X115" s="13"/>
      <c r="Y115" s="14"/>
      <c r="Z115" s="13"/>
      <c r="AA115" s="13"/>
      <c r="AB115" s="13"/>
      <c r="AC115" s="13"/>
      <c r="AD115" s="13"/>
      <c r="AE115" s="13"/>
      <c r="AF115" s="14"/>
      <c r="AG115" s="13"/>
      <c r="AH115" s="13"/>
      <c r="AI115" s="13"/>
      <c r="AJ115" s="13"/>
      <c r="AK115" s="13"/>
      <c r="AL115" s="13"/>
      <c r="AM115" s="14"/>
      <c r="AN115" s="15"/>
      <c r="AQ115" s="16"/>
      <c r="AR115" s="16"/>
      <c r="AS115" s="16"/>
      <c r="AT115" s="14"/>
      <c r="AU115" s="15"/>
      <c r="AV115" s="51"/>
      <c r="AY115" s="51"/>
    </row>
    <row r="116" spans="1:51" s="41" customFormat="1" x14ac:dyDescent="0.25">
      <c r="A116" s="56"/>
      <c r="B116" s="51"/>
      <c r="K116" s="14"/>
      <c r="R116" s="14"/>
      <c r="S116" s="13"/>
      <c r="T116" s="13"/>
      <c r="U116" s="13"/>
      <c r="V116" s="13"/>
      <c r="W116" s="13"/>
      <c r="X116" s="13"/>
      <c r="Y116" s="14"/>
      <c r="Z116" s="13"/>
      <c r="AA116" s="13"/>
      <c r="AB116" s="13"/>
      <c r="AC116" s="13"/>
      <c r="AD116" s="13"/>
      <c r="AE116" s="13"/>
      <c r="AF116" s="14"/>
      <c r="AG116" s="13"/>
      <c r="AH116" s="13"/>
      <c r="AI116" s="13"/>
      <c r="AJ116" s="13"/>
      <c r="AK116" s="13"/>
      <c r="AL116" s="13"/>
      <c r="AM116" s="14"/>
      <c r="AN116" s="15"/>
      <c r="AQ116" s="16"/>
      <c r="AR116" s="16"/>
      <c r="AS116" s="16"/>
      <c r="AT116" s="14"/>
      <c r="AU116" s="15"/>
      <c r="AV116" s="51"/>
      <c r="AY116" s="51"/>
    </row>
    <row r="117" spans="1:51" s="41" customFormat="1" x14ac:dyDescent="0.25">
      <c r="A117" s="56"/>
      <c r="B117" s="51"/>
      <c r="K117" s="14"/>
      <c r="R117" s="14"/>
      <c r="S117" s="13"/>
      <c r="T117" s="13"/>
      <c r="U117" s="13"/>
      <c r="V117" s="13"/>
      <c r="W117" s="13"/>
      <c r="X117" s="13"/>
      <c r="Y117" s="14"/>
      <c r="Z117" s="13"/>
      <c r="AA117" s="13"/>
      <c r="AB117" s="13"/>
      <c r="AC117" s="13"/>
      <c r="AD117" s="13"/>
      <c r="AE117" s="13"/>
      <c r="AF117" s="14"/>
      <c r="AG117" s="13"/>
      <c r="AH117" s="13"/>
      <c r="AI117" s="13"/>
      <c r="AJ117" s="13"/>
      <c r="AK117" s="13"/>
      <c r="AL117" s="13"/>
      <c r="AM117" s="14"/>
      <c r="AN117" s="15"/>
      <c r="AQ117" s="16"/>
      <c r="AR117" s="16"/>
      <c r="AS117" s="16"/>
      <c r="AT117" s="14"/>
      <c r="AU117" s="15"/>
      <c r="AV117" s="51"/>
      <c r="AY117" s="51"/>
    </row>
    <row r="118" spans="1:51" s="41" customFormat="1" x14ac:dyDescent="0.25">
      <c r="A118" s="56"/>
      <c r="B118" s="51"/>
      <c r="K118" s="14"/>
      <c r="R118" s="14"/>
      <c r="S118" s="13"/>
      <c r="T118" s="13"/>
      <c r="U118" s="13"/>
      <c r="V118" s="13"/>
      <c r="W118" s="13"/>
      <c r="X118" s="13"/>
      <c r="Y118" s="14"/>
      <c r="Z118" s="13"/>
      <c r="AA118" s="13"/>
      <c r="AB118" s="13"/>
      <c r="AC118" s="13"/>
      <c r="AD118" s="13"/>
      <c r="AE118" s="13"/>
      <c r="AF118" s="14"/>
      <c r="AG118" s="13"/>
      <c r="AH118" s="13"/>
      <c r="AI118" s="13"/>
      <c r="AJ118" s="13"/>
      <c r="AK118" s="13"/>
      <c r="AL118" s="13"/>
      <c r="AM118" s="14"/>
      <c r="AN118" s="15"/>
      <c r="AQ118" s="16"/>
      <c r="AR118" s="16"/>
      <c r="AS118" s="16"/>
      <c r="AT118" s="14"/>
      <c r="AU118" s="15"/>
      <c r="AV118" s="51"/>
      <c r="AY118" s="51"/>
    </row>
    <row r="119" spans="1:51" s="41" customFormat="1" x14ac:dyDescent="0.25">
      <c r="A119" s="56"/>
      <c r="B119" s="51"/>
      <c r="K119" s="14"/>
      <c r="R119" s="14"/>
      <c r="S119" s="13"/>
      <c r="T119" s="13"/>
      <c r="U119" s="13"/>
      <c r="V119" s="13"/>
      <c r="W119" s="13"/>
      <c r="X119" s="13"/>
      <c r="Y119" s="14"/>
      <c r="Z119" s="13"/>
      <c r="AA119" s="13"/>
      <c r="AB119" s="13"/>
      <c r="AC119" s="13"/>
      <c r="AD119" s="13"/>
      <c r="AE119" s="13"/>
      <c r="AF119" s="14"/>
      <c r="AG119" s="13"/>
      <c r="AH119" s="13"/>
      <c r="AI119" s="13"/>
      <c r="AJ119" s="13"/>
      <c r="AK119" s="13"/>
      <c r="AL119" s="13"/>
      <c r="AM119" s="14"/>
      <c r="AN119" s="15"/>
      <c r="AQ119" s="16"/>
      <c r="AR119" s="16"/>
      <c r="AS119" s="16"/>
      <c r="AT119" s="14"/>
      <c r="AU119" s="15"/>
      <c r="AV119" s="51"/>
      <c r="AY119" s="51"/>
    </row>
    <row r="120" spans="1:51" s="41" customFormat="1" x14ac:dyDescent="0.25">
      <c r="A120" s="56"/>
      <c r="B120" s="51"/>
      <c r="K120" s="14"/>
      <c r="R120" s="14"/>
      <c r="S120" s="13"/>
      <c r="T120" s="13"/>
      <c r="U120" s="13"/>
      <c r="V120" s="13"/>
      <c r="W120" s="13"/>
      <c r="X120" s="13"/>
      <c r="Y120" s="14"/>
      <c r="Z120" s="13"/>
      <c r="AA120" s="13"/>
      <c r="AB120" s="13"/>
      <c r="AC120" s="13"/>
      <c r="AD120" s="13"/>
      <c r="AE120" s="13"/>
      <c r="AF120" s="14"/>
      <c r="AG120" s="13"/>
      <c r="AH120" s="13"/>
      <c r="AI120" s="13"/>
      <c r="AJ120" s="13"/>
      <c r="AK120" s="13"/>
      <c r="AL120" s="13"/>
      <c r="AM120" s="14"/>
      <c r="AN120" s="15"/>
      <c r="AQ120" s="16"/>
      <c r="AR120" s="16"/>
      <c r="AS120" s="16"/>
      <c r="AT120" s="14"/>
      <c r="AU120" s="15"/>
      <c r="AV120" s="51"/>
      <c r="AY120" s="51"/>
    </row>
    <row r="121" spans="1:51" s="41" customFormat="1" x14ac:dyDescent="0.25">
      <c r="A121" s="56"/>
      <c r="B121" s="51"/>
      <c r="K121" s="14"/>
      <c r="R121" s="14"/>
      <c r="S121" s="13"/>
      <c r="T121" s="13"/>
      <c r="U121" s="13"/>
      <c r="V121" s="13"/>
      <c r="W121" s="13"/>
      <c r="X121" s="13"/>
      <c r="Y121" s="14"/>
      <c r="Z121" s="13"/>
      <c r="AA121" s="13"/>
      <c r="AB121" s="13"/>
      <c r="AC121" s="13"/>
      <c r="AD121" s="13"/>
      <c r="AE121" s="13"/>
      <c r="AF121" s="14"/>
      <c r="AG121" s="13"/>
      <c r="AH121" s="13"/>
      <c r="AI121" s="13"/>
      <c r="AJ121" s="13"/>
      <c r="AK121" s="13"/>
      <c r="AL121" s="13"/>
      <c r="AM121" s="14"/>
      <c r="AN121" s="15"/>
      <c r="AQ121" s="16"/>
      <c r="AR121" s="16"/>
      <c r="AS121" s="16"/>
      <c r="AT121" s="14"/>
      <c r="AU121" s="15"/>
      <c r="AV121" s="51"/>
      <c r="AY121" s="51"/>
    </row>
    <row r="122" spans="1:51" s="41" customFormat="1" x14ac:dyDescent="0.25">
      <c r="A122" s="56"/>
      <c r="B122" s="51"/>
      <c r="K122" s="14"/>
      <c r="R122" s="14"/>
      <c r="S122" s="13"/>
      <c r="T122" s="13"/>
      <c r="U122" s="13"/>
      <c r="V122" s="13"/>
      <c r="W122" s="13"/>
      <c r="X122" s="13"/>
      <c r="Y122" s="14"/>
      <c r="Z122" s="13"/>
      <c r="AA122" s="13"/>
      <c r="AB122" s="13"/>
      <c r="AC122" s="13"/>
      <c r="AD122" s="13"/>
      <c r="AE122" s="13"/>
      <c r="AF122" s="14"/>
      <c r="AG122" s="13"/>
      <c r="AH122" s="13"/>
      <c r="AI122" s="13"/>
      <c r="AJ122" s="13"/>
      <c r="AK122" s="13"/>
      <c r="AL122" s="13"/>
      <c r="AM122" s="14"/>
      <c r="AN122" s="15"/>
      <c r="AQ122" s="16"/>
      <c r="AR122" s="16"/>
      <c r="AS122" s="16"/>
      <c r="AT122" s="14"/>
      <c r="AU122" s="15"/>
      <c r="AV122" s="51"/>
      <c r="AY122" s="51"/>
    </row>
    <row r="123" spans="1:51" s="41" customFormat="1" x14ac:dyDescent="0.25">
      <c r="A123" s="56"/>
      <c r="B123" s="51"/>
      <c r="K123" s="14"/>
      <c r="R123" s="14"/>
      <c r="S123" s="13"/>
      <c r="T123" s="13"/>
      <c r="U123" s="13"/>
      <c r="V123" s="13"/>
      <c r="W123" s="13"/>
      <c r="X123" s="13"/>
      <c r="Y123" s="14"/>
      <c r="Z123" s="13"/>
      <c r="AA123" s="13"/>
      <c r="AB123" s="13"/>
      <c r="AC123" s="13"/>
      <c r="AD123" s="13"/>
      <c r="AE123" s="13"/>
      <c r="AF123" s="14"/>
      <c r="AG123" s="13"/>
      <c r="AH123" s="13"/>
      <c r="AI123" s="13"/>
      <c r="AJ123" s="13"/>
      <c r="AK123" s="13"/>
      <c r="AL123" s="13"/>
      <c r="AM123" s="14"/>
      <c r="AN123" s="15"/>
      <c r="AQ123" s="16"/>
      <c r="AR123" s="16"/>
      <c r="AS123" s="16"/>
      <c r="AT123" s="14"/>
      <c r="AU123" s="15"/>
      <c r="AV123" s="51"/>
      <c r="AY123" s="51"/>
    </row>
    <row r="124" spans="1:51" s="41" customFormat="1" x14ac:dyDescent="0.25">
      <c r="A124" s="56"/>
      <c r="B124" s="51"/>
      <c r="K124" s="14"/>
      <c r="R124" s="14"/>
      <c r="S124" s="13"/>
      <c r="T124" s="13"/>
      <c r="U124" s="13"/>
      <c r="V124" s="13"/>
      <c r="W124" s="13"/>
      <c r="X124" s="13"/>
      <c r="Y124" s="14"/>
      <c r="Z124" s="13"/>
      <c r="AA124" s="13"/>
      <c r="AB124" s="13"/>
      <c r="AC124" s="13"/>
      <c r="AD124" s="13"/>
      <c r="AE124" s="13"/>
      <c r="AF124" s="14"/>
      <c r="AG124" s="13"/>
      <c r="AH124" s="13"/>
      <c r="AI124" s="13"/>
      <c r="AJ124" s="13"/>
      <c r="AK124" s="13"/>
      <c r="AL124" s="13"/>
      <c r="AM124" s="14"/>
      <c r="AN124" s="15"/>
      <c r="AQ124" s="16"/>
      <c r="AR124" s="16"/>
      <c r="AS124" s="16"/>
      <c r="AT124" s="14"/>
      <c r="AU124" s="15"/>
      <c r="AV124" s="51"/>
      <c r="AY124" s="51"/>
    </row>
    <row r="125" spans="1:51" s="41" customFormat="1" x14ac:dyDescent="0.25">
      <c r="A125" s="56"/>
      <c r="B125" s="51"/>
      <c r="K125" s="14"/>
      <c r="R125" s="14"/>
      <c r="S125" s="13"/>
      <c r="T125" s="13"/>
      <c r="U125" s="13"/>
      <c r="V125" s="13"/>
      <c r="W125" s="13"/>
      <c r="X125" s="13"/>
      <c r="Y125" s="14"/>
      <c r="Z125" s="13"/>
      <c r="AA125" s="13"/>
      <c r="AB125" s="13"/>
      <c r="AC125" s="13"/>
      <c r="AD125" s="13"/>
      <c r="AE125" s="13"/>
      <c r="AF125" s="14"/>
      <c r="AG125" s="13"/>
      <c r="AH125" s="13"/>
      <c r="AI125" s="13"/>
      <c r="AJ125" s="13"/>
      <c r="AK125" s="13"/>
      <c r="AL125" s="13"/>
      <c r="AM125" s="14"/>
      <c r="AN125" s="15"/>
      <c r="AQ125" s="16"/>
      <c r="AR125" s="16"/>
      <c r="AS125" s="16"/>
      <c r="AT125" s="14"/>
      <c r="AU125" s="15"/>
      <c r="AV125" s="51"/>
      <c r="AY125" s="51"/>
    </row>
    <row r="126" spans="1:51" s="41" customFormat="1" x14ac:dyDescent="0.25">
      <c r="A126" s="56"/>
      <c r="B126" s="51"/>
      <c r="K126" s="14"/>
      <c r="R126" s="14"/>
      <c r="S126" s="13"/>
      <c r="T126" s="13"/>
      <c r="U126" s="13"/>
      <c r="V126" s="13"/>
      <c r="W126" s="13"/>
      <c r="X126" s="13"/>
      <c r="Y126" s="14"/>
      <c r="Z126" s="13"/>
      <c r="AA126" s="13"/>
      <c r="AB126" s="13"/>
      <c r="AC126" s="13"/>
      <c r="AD126" s="13"/>
      <c r="AE126" s="13"/>
      <c r="AF126" s="14"/>
      <c r="AG126" s="13"/>
      <c r="AH126" s="13"/>
      <c r="AI126" s="13"/>
      <c r="AJ126" s="13"/>
      <c r="AK126" s="13"/>
      <c r="AL126" s="13"/>
      <c r="AM126" s="14"/>
      <c r="AN126" s="15"/>
      <c r="AQ126" s="16"/>
      <c r="AR126" s="16"/>
      <c r="AS126" s="16"/>
      <c r="AT126" s="14"/>
      <c r="AU126" s="15"/>
      <c r="AV126" s="51"/>
      <c r="AY126" s="51"/>
    </row>
    <row r="127" spans="1:51" s="41" customFormat="1" x14ac:dyDescent="0.25">
      <c r="A127" s="56"/>
      <c r="B127" s="51"/>
      <c r="K127" s="14"/>
      <c r="R127" s="14"/>
      <c r="S127" s="13"/>
      <c r="T127" s="13"/>
      <c r="U127" s="13"/>
      <c r="V127" s="13"/>
      <c r="W127" s="13"/>
      <c r="X127" s="13"/>
      <c r="Y127" s="14"/>
      <c r="Z127" s="13"/>
      <c r="AA127" s="13"/>
      <c r="AB127" s="13"/>
      <c r="AC127" s="13"/>
      <c r="AD127" s="13"/>
      <c r="AE127" s="13"/>
      <c r="AF127" s="14"/>
      <c r="AG127" s="13"/>
      <c r="AH127" s="13"/>
      <c r="AI127" s="13"/>
      <c r="AJ127" s="13"/>
      <c r="AK127" s="13"/>
      <c r="AL127" s="13"/>
      <c r="AM127" s="14"/>
      <c r="AN127" s="15"/>
      <c r="AQ127" s="16"/>
      <c r="AR127" s="16"/>
      <c r="AS127" s="16"/>
      <c r="AT127" s="14"/>
      <c r="AU127" s="15"/>
      <c r="AV127" s="51"/>
      <c r="AY127" s="51"/>
    </row>
    <row r="128" spans="1:51" s="41" customFormat="1" x14ac:dyDescent="0.25">
      <c r="A128" s="56"/>
      <c r="B128" s="51"/>
      <c r="K128" s="14"/>
      <c r="R128" s="14"/>
      <c r="S128" s="13"/>
      <c r="T128" s="13"/>
      <c r="U128" s="13"/>
      <c r="V128" s="13"/>
      <c r="W128" s="13"/>
      <c r="X128" s="13"/>
      <c r="Y128" s="14"/>
      <c r="Z128" s="13"/>
      <c r="AA128" s="13"/>
      <c r="AB128" s="13"/>
      <c r="AC128" s="13"/>
      <c r="AD128" s="13"/>
      <c r="AE128" s="13"/>
      <c r="AF128" s="14"/>
      <c r="AG128" s="13"/>
      <c r="AH128" s="13"/>
      <c r="AI128" s="13"/>
      <c r="AJ128" s="13"/>
      <c r="AK128" s="13"/>
      <c r="AL128" s="13"/>
      <c r="AM128" s="14"/>
      <c r="AN128" s="15"/>
      <c r="AQ128" s="16"/>
      <c r="AR128" s="16"/>
      <c r="AS128" s="16"/>
      <c r="AT128" s="14"/>
      <c r="AU128" s="15"/>
      <c r="AV128" s="51"/>
      <c r="AY128" s="51"/>
    </row>
    <row r="129" spans="1:51" s="41" customFormat="1" x14ac:dyDescent="0.25">
      <c r="A129" s="56"/>
      <c r="B129" s="51"/>
      <c r="K129" s="14"/>
      <c r="R129" s="14"/>
      <c r="S129" s="13"/>
      <c r="T129" s="13"/>
      <c r="U129" s="13"/>
      <c r="V129" s="13"/>
      <c r="W129" s="13"/>
      <c r="X129" s="13"/>
      <c r="Y129" s="14"/>
      <c r="Z129" s="13"/>
      <c r="AA129" s="13"/>
      <c r="AB129" s="13"/>
      <c r="AC129" s="13"/>
      <c r="AD129" s="13"/>
      <c r="AE129" s="13"/>
      <c r="AF129" s="14"/>
      <c r="AG129" s="13"/>
      <c r="AH129" s="13"/>
      <c r="AI129" s="13"/>
      <c r="AJ129" s="13"/>
      <c r="AK129" s="13"/>
      <c r="AL129" s="13"/>
      <c r="AM129" s="14"/>
      <c r="AN129" s="15"/>
      <c r="AQ129" s="16"/>
      <c r="AR129" s="16"/>
      <c r="AS129" s="16"/>
      <c r="AT129" s="14"/>
      <c r="AU129" s="15"/>
      <c r="AV129" s="51"/>
      <c r="AY129" s="51"/>
    </row>
    <row r="130" spans="1:51" s="41" customFormat="1" x14ac:dyDescent="0.25">
      <c r="A130" s="56"/>
      <c r="B130" s="51"/>
      <c r="K130" s="14"/>
      <c r="R130" s="14"/>
      <c r="S130" s="13"/>
      <c r="T130" s="13"/>
      <c r="U130" s="13"/>
      <c r="V130" s="13"/>
      <c r="W130" s="13"/>
      <c r="X130" s="13"/>
      <c r="Y130" s="14"/>
      <c r="Z130" s="13"/>
      <c r="AA130" s="13"/>
      <c r="AB130" s="13"/>
      <c r="AC130" s="13"/>
      <c r="AD130" s="13"/>
      <c r="AE130" s="13"/>
      <c r="AF130" s="14"/>
      <c r="AG130" s="13"/>
      <c r="AH130" s="13"/>
      <c r="AI130" s="13"/>
      <c r="AJ130" s="13"/>
      <c r="AK130" s="13"/>
      <c r="AL130" s="13"/>
      <c r="AM130" s="14"/>
      <c r="AN130" s="15"/>
      <c r="AQ130" s="16"/>
      <c r="AR130" s="16"/>
      <c r="AS130" s="16"/>
      <c r="AT130" s="14"/>
      <c r="AU130" s="15"/>
      <c r="AV130" s="51"/>
      <c r="AY130" s="51"/>
    </row>
    <row r="131" spans="1:51" s="41" customFormat="1" x14ac:dyDescent="0.25">
      <c r="A131" s="56"/>
      <c r="B131" s="51"/>
      <c r="K131" s="14"/>
      <c r="R131" s="14"/>
      <c r="S131" s="13"/>
      <c r="T131" s="13"/>
      <c r="U131" s="13"/>
      <c r="V131" s="13"/>
      <c r="W131" s="13"/>
      <c r="X131" s="13"/>
      <c r="Y131" s="14"/>
      <c r="Z131" s="13"/>
      <c r="AA131" s="13"/>
      <c r="AB131" s="13"/>
      <c r="AC131" s="13"/>
      <c r="AD131" s="13"/>
      <c r="AE131" s="13"/>
      <c r="AF131" s="14"/>
      <c r="AG131" s="13"/>
      <c r="AH131" s="13"/>
      <c r="AI131" s="13"/>
      <c r="AJ131" s="13"/>
      <c r="AK131" s="13"/>
      <c r="AL131" s="13"/>
      <c r="AM131" s="14"/>
      <c r="AN131" s="15"/>
      <c r="AQ131" s="16"/>
      <c r="AR131" s="16"/>
      <c r="AS131" s="16"/>
      <c r="AT131" s="14"/>
      <c r="AU131" s="15"/>
      <c r="AV131" s="51"/>
      <c r="AY131" s="51"/>
    </row>
    <row r="132" spans="1:51" s="41" customFormat="1" x14ac:dyDescent="0.25">
      <c r="A132" s="56"/>
      <c r="B132" s="51"/>
      <c r="K132" s="14"/>
      <c r="R132" s="14"/>
      <c r="S132" s="13"/>
      <c r="T132" s="13"/>
      <c r="U132" s="13"/>
      <c r="V132" s="13"/>
      <c r="W132" s="13"/>
      <c r="X132" s="13"/>
      <c r="Y132" s="14"/>
      <c r="Z132" s="13"/>
      <c r="AA132" s="13"/>
      <c r="AB132" s="13"/>
      <c r="AC132" s="13"/>
      <c r="AD132" s="13"/>
      <c r="AE132" s="13"/>
      <c r="AF132" s="14"/>
      <c r="AG132" s="13"/>
      <c r="AH132" s="13"/>
      <c r="AI132" s="13"/>
      <c r="AJ132" s="13"/>
      <c r="AK132" s="13"/>
      <c r="AL132" s="13"/>
      <c r="AM132" s="14"/>
      <c r="AN132" s="15"/>
      <c r="AQ132" s="16"/>
      <c r="AR132" s="16"/>
      <c r="AS132" s="16"/>
      <c r="AT132" s="14"/>
      <c r="AU132" s="15"/>
      <c r="AV132" s="51"/>
      <c r="AY132" s="51"/>
    </row>
    <row r="133" spans="1:51" s="41" customFormat="1" x14ac:dyDescent="0.25">
      <c r="A133" s="56"/>
      <c r="B133" s="51"/>
      <c r="K133" s="14"/>
      <c r="R133" s="14"/>
      <c r="S133" s="13"/>
      <c r="T133" s="13"/>
      <c r="U133" s="13"/>
      <c r="V133" s="13"/>
      <c r="W133" s="13"/>
      <c r="X133" s="13"/>
      <c r="Y133" s="14"/>
      <c r="Z133" s="13"/>
      <c r="AA133" s="13"/>
      <c r="AB133" s="13"/>
      <c r="AC133" s="13"/>
      <c r="AD133" s="13"/>
      <c r="AE133" s="13"/>
      <c r="AF133" s="14"/>
      <c r="AG133" s="13"/>
      <c r="AH133" s="13"/>
      <c r="AI133" s="13"/>
      <c r="AJ133" s="13"/>
      <c r="AK133" s="13"/>
      <c r="AL133" s="13"/>
      <c r="AM133" s="14"/>
      <c r="AN133" s="15"/>
      <c r="AQ133" s="16"/>
      <c r="AR133" s="16"/>
      <c r="AS133" s="16"/>
      <c r="AT133" s="14"/>
      <c r="AU133" s="15"/>
      <c r="AV133" s="51"/>
      <c r="AY133" s="51"/>
    </row>
    <row r="134" spans="1:51" s="41" customFormat="1" x14ac:dyDescent="0.25">
      <c r="A134" s="56"/>
      <c r="B134" s="51"/>
      <c r="K134" s="14"/>
      <c r="R134" s="14"/>
      <c r="S134" s="13"/>
      <c r="T134" s="13"/>
      <c r="U134" s="13"/>
      <c r="V134" s="13"/>
      <c r="W134" s="13"/>
      <c r="X134" s="13"/>
      <c r="Y134" s="14"/>
      <c r="Z134" s="13"/>
      <c r="AA134" s="13"/>
      <c r="AB134" s="13"/>
      <c r="AC134" s="13"/>
      <c r="AD134" s="13"/>
      <c r="AE134" s="13"/>
      <c r="AF134" s="14"/>
      <c r="AG134" s="13"/>
      <c r="AH134" s="13"/>
      <c r="AI134" s="13"/>
      <c r="AJ134" s="13"/>
      <c r="AK134" s="13"/>
      <c r="AL134" s="13"/>
      <c r="AM134" s="14"/>
      <c r="AN134" s="15"/>
      <c r="AQ134" s="16"/>
      <c r="AR134" s="16"/>
      <c r="AS134" s="16"/>
      <c r="AT134" s="14"/>
      <c r="AU134" s="15"/>
      <c r="AV134" s="51"/>
      <c r="AY134" s="51"/>
    </row>
    <row r="135" spans="1:51" s="41" customFormat="1" x14ac:dyDescent="0.25">
      <c r="A135" s="56"/>
      <c r="B135" s="51"/>
      <c r="K135" s="14"/>
      <c r="R135" s="14"/>
      <c r="S135" s="13"/>
      <c r="T135" s="13"/>
      <c r="U135" s="13"/>
      <c r="V135" s="13"/>
      <c r="W135" s="13"/>
      <c r="X135" s="13"/>
      <c r="Y135" s="14"/>
      <c r="Z135" s="13"/>
      <c r="AA135" s="13"/>
      <c r="AB135" s="13"/>
      <c r="AC135" s="13"/>
      <c r="AD135" s="13"/>
      <c r="AE135" s="13"/>
      <c r="AF135" s="14"/>
      <c r="AG135" s="13"/>
      <c r="AH135" s="13"/>
      <c r="AI135" s="13"/>
      <c r="AJ135" s="13"/>
      <c r="AK135" s="13"/>
      <c r="AL135" s="13"/>
      <c r="AM135" s="14"/>
      <c r="AN135" s="15"/>
      <c r="AQ135" s="16"/>
      <c r="AR135" s="16"/>
      <c r="AS135" s="16"/>
      <c r="AT135" s="14"/>
      <c r="AU135" s="15"/>
      <c r="AV135" s="51"/>
      <c r="AY135" s="51"/>
    </row>
    <row r="136" spans="1:51" s="41" customFormat="1" x14ac:dyDescent="0.25">
      <c r="A136" s="56"/>
      <c r="B136" s="51"/>
      <c r="K136" s="14"/>
      <c r="R136" s="14"/>
      <c r="S136" s="13"/>
      <c r="T136" s="13"/>
      <c r="U136" s="13"/>
      <c r="V136" s="13"/>
      <c r="W136" s="13"/>
      <c r="X136" s="13"/>
      <c r="Y136" s="14"/>
      <c r="Z136" s="13"/>
      <c r="AA136" s="13"/>
      <c r="AB136" s="13"/>
      <c r="AC136" s="13"/>
      <c r="AD136" s="13"/>
      <c r="AE136" s="13"/>
      <c r="AF136" s="14"/>
      <c r="AG136" s="13"/>
      <c r="AH136" s="13"/>
      <c r="AI136" s="13"/>
      <c r="AJ136" s="13"/>
      <c r="AK136" s="13"/>
      <c r="AL136" s="13"/>
      <c r="AM136" s="14"/>
      <c r="AN136" s="15"/>
      <c r="AQ136" s="16"/>
      <c r="AR136" s="16"/>
      <c r="AS136" s="16"/>
      <c r="AT136" s="14"/>
      <c r="AU136" s="15"/>
      <c r="AV136" s="51"/>
      <c r="AY136" s="51"/>
    </row>
    <row r="137" spans="1:51" s="41" customFormat="1" x14ac:dyDescent="0.25">
      <c r="A137" s="56"/>
      <c r="B137" s="51"/>
      <c r="K137" s="14"/>
      <c r="R137" s="14"/>
      <c r="S137" s="13"/>
      <c r="T137" s="13"/>
      <c r="U137" s="13"/>
      <c r="V137" s="13"/>
      <c r="W137" s="13"/>
      <c r="X137" s="13"/>
      <c r="Y137" s="14"/>
      <c r="Z137" s="13"/>
      <c r="AA137" s="13"/>
      <c r="AB137" s="13"/>
      <c r="AC137" s="13"/>
      <c r="AD137" s="13"/>
      <c r="AE137" s="13"/>
      <c r="AF137" s="14"/>
      <c r="AG137" s="13"/>
      <c r="AH137" s="13"/>
      <c r="AI137" s="13"/>
      <c r="AJ137" s="13"/>
      <c r="AK137" s="13"/>
      <c r="AL137" s="13"/>
      <c r="AM137" s="14"/>
      <c r="AN137" s="15"/>
      <c r="AQ137" s="16"/>
      <c r="AR137" s="16"/>
      <c r="AS137" s="16"/>
      <c r="AT137" s="14"/>
      <c r="AU137" s="15"/>
      <c r="AV137" s="51"/>
      <c r="AY137" s="51"/>
    </row>
    <row r="138" spans="1:51" s="41" customFormat="1" x14ac:dyDescent="0.25">
      <c r="A138" s="56"/>
      <c r="B138" s="51"/>
      <c r="K138" s="14"/>
      <c r="R138" s="14"/>
      <c r="S138" s="13"/>
      <c r="T138" s="13"/>
      <c r="U138" s="13"/>
      <c r="V138" s="13"/>
      <c r="W138" s="13"/>
      <c r="X138" s="13"/>
      <c r="Y138" s="14"/>
      <c r="Z138" s="13"/>
      <c r="AA138" s="13"/>
      <c r="AB138" s="13"/>
      <c r="AC138" s="13"/>
      <c r="AD138" s="13"/>
      <c r="AE138" s="13"/>
      <c r="AF138" s="14"/>
      <c r="AG138" s="13"/>
      <c r="AH138" s="13"/>
      <c r="AI138" s="13"/>
      <c r="AJ138" s="13"/>
      <c r="AK138" s="13"/>
      <c r="AL138" s="13"/>
      <c r="AM138" s="14"/>
      <c r="AN138" s="15"/>
      <c r="AQ138" s="16"/>
      <c r="AR138" s="16"/>
      <c r="AS138" s="16"/>
      <c r="AT138" s="14"/>
      <c r="AU138" s="15"/>
      <c r="AV138" s="51"/>
      <c r="AY138" s="51"/>
    </row>
    <row r="139" spans="1:51" s="41" customFormat="1" x14ac:dyDescent="0.25">
      <c r="A139" s="56"/>
      <c r="B139" s="51"/>
      <c r="K139" s="14"/>
      <c r="R139" s="14"/>
      <c r="S139" s="13"/>
      <c r="T139" s="13"/>
      <c r="U139" s="13"/>
      <c r="V139" s="13"/>
      <c r="W139" s="13"/>
      <c r="X139" s="13"/>
      <c r="Y139" s="14"/>
      <c r="Z139" s="13"/>
      <c r="AA139" s="13"/>
      <c r="AB139" s="13"/>
      <c r="AC139" s="13"/>
      <c r="AD139" s="13"/>
      <c r="AE139" s="13"/>
      <c r="AF139" s="14"/>
      <c r="AG139" s="13"/>
      <c r="AH139" s="13"/>
      <c r="AI139" s="13"/>
      <c r="AJ139" s="13"/>
      <c r="AK139" s="13"/>
      <c r="AL139" s="13"/>
      <c r="AM139" s="14"/>
      <c r="AN139" s="15"/>
      <c r="AQ139" s="16"/>
      <c r="AR139" s="16"/>
      <c r="AS139" s="16"/>
      <c r="AT139" s="14"/>
      <c r="AU139" s="15"/>
      <c r="AV139" s="51"/>
      <c r="AY139" s="51"/>
    </row>
    <row r="140" spans="1:51" s="41" customFormat="1" x14ac:dyDescent="0.25">
      <c r="A140" s="56"/>
      <c r="B140" s="51"/>
      <c r="K140" s="14"/>
      <c r="R140" s="14"/>
      <c r="S140" s="13"/>
      <c r="T140" s="13"/>
      <c r="U140" s="13"/>
      <c r="V140" s="13"/>
      <c r="W140" s="13"/>
      <c r="X140" s="13"/>
      <c r="Y140" s="14"/>
      <c r="Z140" s="13"/>
      <c r="AA140" s="13"/>
      <c r="AB140" s="13"/>
      <c r="AC140" s="13"/>
      <c r="AD140" s="13"/>
      <c r="AE140" s="13"/>
      <c r="AF140" s="14"/>
      <c r="AG140" s="13"/>
      <c r="AH140" s="13"/>
      <c r="AI140" s="13"/>
      <c r="AJ140" s="13"/>
      <c r="AK140" s="13"/>
      <c r="AL140" s="13"/>
      <c r="AM140" s="14"/>
      <c r="AN140" s="15"/>
      <c r="AQ140" s="16"/>
      <c r="AR140" s="16"/>
      <c r="AS140" s="16"/>
      <c r="AT140" s="14"/>
      <c r="AU140" s="15"/>
      <c r="AV140" s="51"/>
      <c r="AY140" s="51"/>
    </row>
    <row r="141" spans="1:51" s="41" customFormat="1" x14ac:dyDescent="0.25">
      <c r="A141" s="56"/>
      <c r="B141" s="51"/>
      <c r="K141" s="14"/>
      <c r="R141" s="14"/>
      <c r="S141" s="13"/>
      <c r="T141" s="13"/>
      <c r="U141" s="13"/>
      <c r="V141" s="13"/>
      <c r="W141" s="13"/>
      <c r="X141" s="13"/>
      <c r="Y141" s="14"/>
      <c r="Z141" s="13"/>
      <c r="AA141" s="13"/>
      <c r="AB141" s="13"/>
      <c r="AC141" s="13"/>
      <c r="AD141" s="13"/>
      <c r="AE141" s="13"/>
      <c r="AF141" s="14"/>
      <c r="AG141" s="13"/>
      <c r="AH141" s="13"/>
      <c r="AI141" s="13"/>
      <c r="AJ141" s="13"/>
      <c r="AK141" s="13"/>
      <c r="AL141" s="13"/>
      <c r="AM141" s="14"/>
      <c r="AN141" s="15"/>
      <c r="AQ141" s="16"/>
      <c r="AR141" s="16"/>
      <c r="AS141" s="16"/>
      <c r="AT141" s="14"/>
      <c r="AU141" s="15"/>
      <c r="AV141" s="51"/>
      <c r="AY141" s="51"/>
    </row>
    <row r="142" spans="1:51" s="41" customFormat="1" x14ac:dyDescent="0.25">
      <c r="A142" s="56"/>
      <c r="B142" s="51"/>
      <c r="K142" s="14"/>
      <c r="R142" s="14"/>
      <c r="S142" s="13"/>
      <c r="T142" s="13"/>
      <c r="U142" s="13"/>
      <c r="V142" s="13"/>
      <c r="W142" s="13"/>
      <c r="X142" s="13"/>
      <c r="Y142" s="14"/>
      <c r="Z142" s="13"/>
      <c r="AA142" s="13"/>
      <c r="AB142" s="13"/>
      <c r="AC142" s="13"/>
      <c r="AD142" s="13"/>
      <c r="AE142" s="13"/>
      <c r="AF142" s="14"/>
      <c r="AG142" s="13"/>
      <c r="AH142" s="13"/>
      <c r="AI142" s="13"/>
      <c r="AJ142" s="13"/>
      <c r="AK142" s="13"/>
      <c r="AL142" s="13"/>
      <c r="AM142" s="14"/>
      <c r="AN142" s="15"/>
      <c r="AQ142" s="16"/>
      <c r="AR142" s="16"/>
      <c r="AS142" s="16"/>
      <c r="AT142" s="14"/>
      <c r="AU142" s="15"/>
      <c r="AV142" s="51"/>
      <c r="AY142" s="51"/>
    </row>
    <row r="143" spans="1:51" s="41" customFormat="1" x14ac:dyDescent="0.25">
      <c r="A143" s="56"/>
      <c r="B143" s="51"/>
      <c r="K143" s="14"/>
      <c r="R143" s="14"/>
      <c r="S143" s="13"/>
      <c r="T143" s="13"/>
      <c r="U143" s="13"/>
      <c r="V143" s="13"/>
      <c r="W143" s="13"/>
      <c r="X143" s="13"/>
      <c r="Y143" s="14"/>
      <c r="Z143" s="13"/>
      <c r="AA143" s="13"/>
      <c r="AB143" s="13"/>
      <c r="AC143" s="13"/>
      <c r="AD143" s="13"/>
      <c r="AE143" s="13"/>
      <c r="AF143" s="14"/>
      <c r="AG143" s="13"/>
      <c r="AH143" s="13"/>
      <c r="AI143" s="13"/>
      <c r="AJ143" s="13"/>
      <c r="AK143" s="13"/>
      <c r="AL143" s="13"/>
      <c r="AM143" s="14"/>
      <c r="AN143" s="15"/>
      <c r="AQ143" s="16"/>
      <c r="AR143" s="16"/>
      <c r="AS143" s="16"/>
      <c r="AT143" s="14"/>
      <c r="AU143" s="15"/>
      <c r="AV143" s="51"/>
      <c r="AY143" s="51"/>
    </row>
    <row r="144" spans="1:51" s="41" customFormat="1" x14ac:dyDescent="0.25">
      <c r="A144" s="56"/>
      <c r="B144" s="51"/>
      <c r="K144" s="14"/>
      <c r="R144" s="14"/>
      <c r="S144" s="13"/>
      <c r="T144" s="13"/>
      <c r="U144" s="13"/>
      <c r="V144" s="13"/>
      <c r="W144" s="13"/>
      <c r="X144" s="13"/>
      <c r="Y144" s="14"/>
      <c r="Z144" s="13"/>
      <c r="AA144" s="13"/>
      <c r="AB144" s="13"/>
      <c r="AC144" s="13"/>
      <c r="AD144" s="13"/>
      <c r="AE144" s="13"/>
      <c r="AF144" s="14"/>
      <c r="AG144" s="13"/>
      <c r="AH144" s="13"/>
      <c r="AI144" s="13"/>
      <c r="AJ144" s="13"/>
      <c r="AK144" s="13"/>
      <c r="AL144" s="13"/>
      <c r="AM144" s="14"/>
      <c r="AN144" s="15"/>
      <c r="AQ144" s="16"/>
      <c r="AR144" s="16"/>
      <c r="AS144" s="16"/>
      <c r="AT144" s="14"/>
      <c r="AU144" s="15"/>
      <c r="AV144" s="51"/>
      <c r="AY144" s="51"/>
    </row>
    <row r="145" spans="1:51" s="41" customFormat="1" x14ac:dyDescent="0.25">
      <c r="A145" s="56"/>
      <c r="B145" s="51"/>
      <c r="K145" s="14"/>
      <c r="R145" s="14"/>
      <c r="S145" s="13"/>
      <c r="T145" s="13"/>
      <c r="U145" s="13"/>
      <c r="V145" s="13"/>
      <c r="W145" s="13"/>
      <c r="X145" s="13"/>
      <c r="Y145" s="14"/>
      <c r="Z145" s="13"/>
      <c r="AA145" s="13"/>
      <c r="AB145" s="13"/>
      <c r="AC145" s="13"/>
      <c r="AD145" s="13"/>
      <c r="AE145" s="13"/>
      <c r="AF145" s="14"/>
      <c r="AG145" s="13"/>
      <c r="AH145" s="13"/>
      <c r="AI145" s="13"/>
      <c r="AJ145" s="13"/>
      <c r="AK145" s="13"/>
      <c r="AL145" s="13"/>
      <c r="AM145" s="14"/>
      <c r="AN145" s="15"/>
      <c r="AQ145" s="16"/>
      <c r="AR145" s="16"/>
      <c r="AS145" s="16"/>
      <c r="AT145" s="14"/>
      <c r="AU145" s="15"/>
      <c r="AV145" s="51"/>
      <c r="AY145" s="51"/>
    </row>
    <row r="146" spans="1:51" s="41" customFormat="1" x14ac:dyDescent="0.25">
      <c r="A146" s="56"/>
      <c r="B146" s="51"/>
      <c r="K146" s="14"/>
      <c r="R146" s="14"/>
      <c r="S146" s="13"/>
      <c r="T146" s="13"/>
      <c r="U146" s="13"/>
      <c r="V146" s="13"/>
      <c r="W146" s="13"/>
      <c r="X146" s="13"/>
      <c r="Y146" s="14"/>
      <c r="Z146" s="13"/>
      <c r="AA146" s="13"/>
      <c r="AB146" s="13"/>
      <c r="AC146" s="13"/>
      <c r="AD146" s="13"/>
      <c r="AE146" s="13"/>
      <c r="AF146" s="14"/>
      <c r="AG146" s="13"/>
      <c r="AH146" s="13"/>
      <c r="AI146" s="13"/>
      <c r="AJ146" s="13"/>
      <c r="AK146" s="13"/>
      <c r="AL146" s="13"/>
      <c r="AM146" s="14"/>
      <c r="AN146" s="15"/>
      <c r="AQ146" s="16"/>
      <c r="AR146" s="16"/>
      <c r="AS146" s="16"/>
      <c r="AT146" s="14"/>
      <c r="AU146" s="15"/>
      <c r="AV146" s="51"/>
      <c r="AY146" s="51"/>
    </row>
    <row r="147" spans="1:51" s="41" customFormat="1" x14ac:dyDescent="0.25">
      <c r="A147" s="56"/>
      <c r="B147" s="51"/>
      <c r="K147" s="14"/>
      <c r="R147" s="14"/>
      <c r="S147" s="13"/>
      <c r="T147" s="13"/>
      <c r="U147" s="13"/>
      <c r="V147" s="13"/>
      <c r="W147" s="13"/>
      <c r="X147" s="13"/>
      <c r="Y147" s="14"/>
      <c r="Z147" s="13"/>
      <c r="AA147" s="13"/>
      <c r="AB147" s="13"/>
      <c r="AC147" s="13"/>
      <c r="AD147" s="13"/>
      <c r="AE147" s="13"/>
      <c r="AF147" s="14"/>
      <c r="AG147" s="13"/>
      <c r="AH147" s="13"/>
      <c r="AI147" s="13"/>
      <c r="AJ147" s="13"/>
      <c r="AK147" s="13"/>
      <c r="AL147" s="13"/>
      <c r="AM147" s="14"/>
      <c r="AN147" s="15"/>
      <c r="AQ147" s="16"/>
      <c r="AR147" s="16"/>
      <c r="AS147" s="16"/>
      <c r="AT147" s="14"/>
      <c r="AU147" s="15"/>
      <c r="AV147" s="51"/>
      <c r="AY147" s="51"/>
    </row>
    <row r="148" spans="1:51" s="41" customFormat="1" x14ac:dyDescent="0.25">
      <c r="A148" s="56"/>
      <c r="B148" s="51"/>
      <c r="K148" s="14"/>
      <c r="R148" s="14"/>
      <c r="S148" s="13"/>
      <c r="T148" s="13"/>
      <c r="U148" s="13"/>
      <c r="V148" s="13"/>
      <c r="W148" s="13"/>
      <c r="X148" s="13"/>
      <c r="Y148" s="14"/>
      <c r="Z148" s="13"/>
      <c r="AA148" s="13"/>
      <c r="AB148" s="13"/>
      <c r="AC148" s="13"/>
      <c r="AD148" s="13"/>
      <c r="AE148" s="13"/>
      <c r="AF148" s="14"/>
      <c r="AG148" s="13"/>
      <c r="AH148" s="13"/>
      <c r="AI148" s="13"/>
      <c r="AJ148" s="13"/>
      <c r="AK148" s="13"/>
      <c r="AL148" s="13"/>
      <c r="AM148" s="14"/>
      <c r="AN148" s="15"/>
      <c r="AQ148" s="16"/>
      <c r="AR148" s="16"/>
      <c r="AS148" s="16"/>
      <c r="AT148" s="14"/>
      <c r="AU148" s="15"/>
      <c r="AV148" s="51"/>
      <c r="AY148" s="51"/>
    </row>
    <row r="149" spans="1:51" s="41" customFormat="1" x14ac:dyDescent="0.25">
      <c r="A149" s="56"/>
      <c r="B149" s="51"/>
      <c r="K149" s="14"/>
      <c r="R149" s="14"/>
      <c r="S149" s="13"/>
      <c r="T149" s="13"/>
      <c r="U149" s="13"/>
      <c r="V149" s="13"/>
      <c r="W149" s="13"/>
      <c r="X149" s="13"/>
      <c r="Y149" s="14"/>
      <c r="Z149" s="13"/>
      <c r="AA149" s="13"/>
      <c r="AB149" s="13"/>
      <c r="AC149" s="13"/>
      <c r="AD149" s="13"/>
      <c r="AE149" s="13"/>
      <c r="AF149" s="14"/>
      <c r="AG149" s="13"/>
      <c r="AH149" s="13"/>
      <c r="AI149" s="13"/>
      <c r="AJ149" s="13"/>
      <c r="AK149" s="13"/>
      <c r="AL149" s="13"/>
      <c r="AM149" s="14"/>
      <c r="AN149" s="15"/>
      <c r="AQ149" s="16"/>
      <c r="AR149" s="16"/>
      <c r="AS149" s="16"/>
      <c r="AT149" s="14"/>
      <c r="AU149" s="15"/>
      <c r="AV149" s="51"/>
      <c r="AY149" s="51"/>
    </row>
    <row r="150" spans="1:51" s="41" customFormat="1" x14ac:dyDescent="0.25">
      <c r="A150" s="56"/>
      <c r="B150" s="51"/>
      <c r="K150" s="14"/>
      <c r="R150" s="14"/>
      <c r="S150" s="13"/>
      <c r="T150" s="13"/>
      <c r="U150" s="13"/>
      <c r="V150" s="13"/>
      <c r="W150" s="13"/>
      <c r="X150" s="13"/>
      <c r="Y150" s="14"/>
      <c r="Z150" s="13"/>
      <c r="AA150" s="13"/>
      <c r="AB150" s="13"/>
      <c r="AC150" s="13"/>
      <c r="AD150" s="13"/>
      <c r="AE150" s="13"/>
      <c r="AF150" s="14"/>
      <c r="AG150" s="13"/>
      <c r="AH150" s="13"/>
      <c r="AI150" s="13"/>
      <c r="AJ150" s="13"/>
      <c r="AK150" s="13"/>
      <c r="AL150" s="13"/>
      <c r="AM150" s="14"/>
      <c r="AN150" s="15"/>
      <c r="AQ150" s="16"/>
      <c r="AR150" s="16"/>
      <c r="AS150" s="16"/>
      <c r="AT150" s="14"/>
      <c r="AU150" s="15"/>
      <c r="AV150" s="51"/>
      <c r="AY150" s="51"/>
    </row>
    <row r="151" spans="1:51" s="41" customFormat="1" x14ac:dyDescent="0.25">
      <c r="A151" s="56"/>
      <c r="B151" s="51"/>
      <c r="K151" s="14"/>
      <c r="R151" s="14"/>
      <c r="S151" s="13"/>
      <c r="T151" s="13"/>
      <c r="U151" s="13"/>
      <c r="V151" s="13"/>
      <c r="W151" s="13"/>
      <c r="X151" s="13"/>
      <c r="Y151" s="14"/>
      <c r="Z151" s="13"/>
      <c r="AA151" s="13"/>
      <c r="AB151" s="13"/>
      <c r="AC151" s="13"/>
      <c r="AD151" s="13"/>
      <c r="AE151" s="13"/>
      <c r="AF151" s="14"/>
      <c r="AG151" s="13"/>
      <c r="AH151" s="13"/>
      <c r="AI151" s="13"/>
      <c r="AJ151" s="13"/>
      <c r="AK151" s="13"/>
      <c r="AL151" s="13"/>
      <c r="AM151" s="14"/>
      <c r="AN151" s="15"/>
      <c r="AQ151" s="16"/>
      <c r="AR151" s="16"/>
      <c r="AS151" s="16"/>
      <c r="AT151" s="14"/>
      <c r="AU151" s="15"/>
      <c r="AV151" s="51"/>
      <c r="AY151" s="51"/>
    </row>
    <row r="152" spans="1:51" s="41" customFormat="1" x14ac:dyDescent="0.25">
      <c r="A152" s="56"/>
      <c r="B152" s="51"/>
      <c r="K152" s="14"/>
      <c r="R152" s="14"/>
      <c r="S152" s="13"/>
      <c r="T152" s="13"/>
      <c r="U152" s="13"/>
      <c r="V152" s="13"/>
      <c r="W152" s="13"/>
      <c r="X152" s="13"/>
      <c r="Y152" s="14"/>
      <c r="Z152" s="13"/>
      <c r="AA152" s="13"/>
      <c r="AB152" s="13"/>
      <c r="AC152" s="13"/>
      <c r="AD152" s="13"/>
      <c r="AE152" s="13"/>
      <c r="AF152" s="14"/>
      <c r="AG152" s="13"/>
      <c r="AH152" s="13"/>
      <c r="AI152" s="13"/>
      <c r="AJ152" s="13"/>
      <c r="AK152" s="13"/>
      <c r="AL152" s="13"/>
      <c r="AM152" s="14"/>
      <c r="AN152" s="15"/>
      <c r="AQ152" s="16"/>
      <c r="AR152" s="16"/>
      <c r="AS152" s="16"/>
      <c r="AT152" s="14"/>
      <c r="AU152" s="15"/>
      <c r="AV152" s="51"/>
      <c r="AY152" s="51"/>
    </row>
    <row r="153" spans="1:51" s="41" customFormat="1" x14ac:dyDescent="0.25">
      <c r="A153" s="56"/>
      <c r="B153" s="51"/>
      <c r="K153" s="14"/>
      <c r="R153" s="14"/>
      <c r="S153" s="13"/>
      <c r="T153" s="13"/>
      <c r="U153" s="13"/>
      <c r="V153" s="13"/>
      <c r="W153" s="13"/>
      <c r="X153" s="13"/>
      <c r="Y153" s="14"/>
      <c r="Z153" s="13"/>
      <c r="AA153" s="13"/>
      <c r="AB153" s="13"/>
      <c r="AC153" s="13"/>
      <c r="AD153" s="13"/>
      <c r="AE153" s="13"/>
      <c r="AF153" s="14"/>
      <c r="AG153" s="13"/>
      <c r="AH153" s="13"/>
      <c r="AI153" s="13"/>
      <c r="AJ153" s="13"/>
      <c r="AK153" s="13"/>
      <c r="AL153" s="13"/>
      <c r="AM153" s="14"/>
      <c r="AN153" s="15"/>
      <c r="AQ153" s="16"/>
      <c r="AR153" s="16"/>
      <c r="AS153" s="16"/>
      <c r="AT153" s="14"/>
      <c r="AU153" s="15"/>
      <c r="AV153" s="51"/>
      <c r="AY153" s="51"/>
    </row>
    <row r="154" spans="1:51" s="41" customFormat="1" x14ac:dyDescent="0.25">
      <c r="A154" s="56"/>
      <c r="B154" s="51"/>
      <c r="K154" s="14"/>
      <c r="R154" s="14"/>
      <c r="S154" s="13"/>
      <c r="T154" s="13"/>
      <c r="U154" s="13"/>
      <c r="V154" s="13"/>
      <c r="W154" s="13"/>
      <c r="X154" s="13"/>
      <c r="Y154" s="14"/>
      <c r="Z154" s="13"/>
      <c r="AA154" s="13"/>
      <c r="AB154" s="13"/>
      <c r="AC154" s="13"/>
      <c r="AD154" s="13"/>
      <c r="AE154" s="13"/>
      <c r="AF154" s="14"/>
      <c r="AG154" s="13"/>
      <c r="AH154" s="13"/>
      <c r="AI154" s="13"/>
      <c r="AJ154" s="13"/>
      <c r="AK154" s="13"/>
      <c r="AL154" s="13"/>
      <c r="AM154" s="14"/>
      <c r="AN154" s="15"/>
      <c r="AQ154" s="16"/>
      <c r="AR154" s="16"/>
      <c r="AS154" s="16"/>
      <c r="AT154" s="14"/>
      <c r="AU154" s="15"/>
      <c r="AV154" s="51"/>
      <c r="AY154" s="51"/>
    </row>
    <row r="155" spans="1:51" s="41" customFormat="1" x14ac:dyDescent="0.25">
      <c r="A155" s="56"/>
      <c r="B155" s="51"/>
      <c r="K155" s="14"/>
      <c r="R155" s="14"/>
      <c r="S155" s="13"/>
      <c r="T155" s="13"/>
      <c r="U155" s="13"/>
      <c r="V155" s="13"/>
      <c r="W155" s="13"/>
      <c r="X155" s="13"/>
      <c r="Y155" s="14"/>
      <c r="Z155" s="13"/>
      <c r="AA155" s="13"/>
      <c r="AB155" s="13"/>
      <c r="AC155" s="13"/>
      <c r="AD155" s="13"/>
      <c r="AE155" s="13"/>
      <c r="AF155" s="14"/>
      <c r="AG155" s="13"/>
      <c r="AH155" s="13"/>
      <c r="AI155" s="13"/>
      <c r="AJ155" s="13"/>
      <c r="AK155" s="13"/>
      <c r="AL155" s="13"/>
      <c r="AM155" s="14"/>
      <c r="AN155" s="15"/>
      <c r="AQ155" s="16"/>
      <c r="AR155" s="16"/>
      <c r="AS155" s="16"/>
      <c r="AT155" s="14"/>
      <c r="AU155" s="15"/>
      <c r="AV155" s="51"/>
      <c r="AY155" s="51"/>
    </row>
    <row r="156" spans="1:51" s="41" customFormat="1" x14ac:dyDescent="0.25">
      <c r="A156" s="56"/>
      <c r="B156" s="51"/>
      <c r="K156" s="14"/>
      <c r="R156" s="14"/>
      <c r="S156" s="13"/>
      <c r="T156" s="13"/>
      <c r="U156" s="13"/>
      <c r="V156" s="13"/>
      <c r="W156" s="13"/>
      <c r="X156" s="13"/>
      <c r="Y156" s="14"/>
      <c r="Z156" s="13"/>
      <c r="AA156" s="13"/>
      <c r="AB156" s="13"/>
      <c r="AC156" s="13"/>
      <c r="AD156" s="13"/>
      <c r="AE156" s="13"/>
      <c r="AF156" s="14"/>
      <c r="AG156" s="13"/>
      <c r="AH156" s="13"/>
      <c r="AI156" s="13"/>
      <c r="AJ156" s="13"/>
      <c r="AK156" s="13"/>
      <c r="AL156" s="13"/>
      <c r="AM156" s="14"/>
      <c r="AN156" s="15"/>
      <c r="AQ156" s="16"/>
      <c r="AR156" s="16"/>
      <c r="AS156" s="16"/>
      <c r="AT156" s="14"/>
      <c r="AU156" s="15"/>
      <c r="AV156" s="51"/>
      <c r="AY156" s="51"/>
    </row>
    <row r="157" spans="1:51" s="41" customFormat="1" x14ac:dyDescent="0.25">
      <c r="A157" s="56"/>
      <c r="B157" s="51"/>
      <c r="K157" s="14"/>
      <c r="R157" s="14"/>
      <c r="S157" s="13"/>
      <c r="T157" s="13"/>
      <c r="U157" s="13"/>
      <c r="V157" s="13"/>
      <c r="W157" s="13"/>
      <c r="X157" s="13"/>
      <c r="Y157" s="14"/>
      <c r="Z157" s="13"/>
      <c r="AA157" s="13"/>
      <c r="AB157" s="13"/>
      <c r="AC157" s="13"/>
      <c r="AD157" s="13"/>
      <c r="AE157" s="13"/>
      <c r="AF157" s="14"/>
      <c r="AG157" s="13"/>
      <c r="AH157" s="13"/>
      <c r="AI157" s="13"/>
      <c r="AJ157" s="13"/>
      <c r="AK157" s="13"/>
      <c r="AL157" s="13"/>
      <c r="AM157" s="14"/>
      <c r="AN157" s="15"/>
      <c r="AQ157" s="16"/>
      <c r="AR157" s="16"/>
      <c r="AS157" s="16"/>
      <c r="AT157" s="14"/>
      <c r="AU157" s="15"/>
      <c r="AV157" s="51"/>
      <c r="AY157" s="51"/>
    </row>
    <row r="158" spans="1:51" s="41" customFormat="1" x14ac:dyDescent="0.25">
      <c r="A158" s="56"/>
      <c r="B158" s="51"/>
      <c r="K158" s="14"/>
      <c r="R158" s="14"/>
      <c r="S158" s="13"/>
      <c r="T158" s="13"/>
      <c r="U158" s="13"/>
      <c r="V158" s="13"/>
      <c r="W158" s="13"/>
      <c r="X158" s="13"/>
      <c r="Y158" s="14"/>
      <c r="Z158" s="13"/>
      <c r="AA158" s="13"/>
      <c r="AB158" s="13"/>
      <c r="AC158" s="13"/>
      <c r="AD158" s="13"/>
      <c r="AE158" s="13"/>
      <c r="AF158" s="14"/>
      <c r="AG158" s="13"/>
      <c r="AH158" s="13"/>
      <c r="AI158" s="13"/>
      <c r="AJ158" s="13"/>
      <c r="AK158" s="13"/>
      <c r="AL158" s="13"/>
      <c r="AM158" s="14"/>
      <c r="AN158" s="15"/>
      <c r="AQ158" s="16"/>
      <c r="AR158" s="16"/>
      <c r="AS158" s="16"/>
      <c r="AT158" s="14"/>
      <c r="AU158" s="15"/>
      <c r="AV158" s="51"/>
      <c r="AY158" s="51"/>
    </row>
    <row r="159" spans="1:51" s="41" customFormat="1" x14ac:dyDescent="0.25">
      <c r="A159" s="56"/>
      <c r="B159" s="51"/>
      <c r="K159" s="14"/>
      <c r="R159" s="14"/>
      <c r="S159" s="13"/>
      <c r="T159" s="13"/>
      <c r="U159" s="13"/>
      <c r="V159" s="13"/>
      <c r="W159" s="13"/>
      <c r="X159" s="13"/>
      <c r="Y159" s="14"/>
      <c r="Z159" s="13"/>
      <c r="AA159" s="13"/>
      <c r="AB159" s="13"/>
      <c r="AC159" s="13"/>
      <c r="AD159" s="13"/>
      <c r="AE159" s="13"/>
      <c r="AF159" s="14"/>
      <c r="AG159" s="13"/>
      <c r="AH159" s="13"/>
      <c r="AI159" s="13"/>
      <c r="AJ159" s="13"/>
      <c r="AK159" s="13"/>
      <c r="AL159" s="13"/>
      <c r="AM159" s="14"/>
      <c r="AN159" s="15"/>
      <c r="AQ159" s="16"/>
      <c r="AR159" s="16"/>
      <c r="AS159" s="16"/>
      <c r="AT159" s="14"/>
      <c r="AU159" s="15"/>
      <c r="AV159" s="51"/>
      <c r="AY159" s="51"/>
    </row>
    <row r="160" spans="1:51" s="41" customFormat="1" x14ac:dyDescent="0.25">
      <c r="A160" s="56"/>
      <c r="B160" s="51"/>
      <c r="K160" s="14"/>
      <c r="R160" s="14"/>
      <c r="S160" s="13"/>
      <c r="T160" s="13"/>
      <c r="U160" s="13"/>
      <c r="V160" s="13"/>
      <c r="W160" s="13"/>
      <c r="X160" s="13"/>
      <c r="Y160" s="14"/>
      <c r="Z160" s="13"/>
      <c r="AA160" s="13"/>
      <c r="AB160" s="13"/>
      <c r="AC160" s="13"/>
      <c r="AD160" s="13"/>
      <c r="AE160" s="13"/>
      <c r="AF160" s="14"/>
      <c r="AG160" s="13"/>
      <c r="AH160" s="13"/>
      <c r="AI160" s="13"/>
      <c r="AJ160" s="13"/>
      <c r="AK160" s="13"/>
      <c r="AL160" s="13"/>
      <c r="AM160" s="14"/>
      <c r="AN160" s="15"/>
      <c r="AQ160" s="16"/>
      <c r="AR160" s="16"/>
      <c r="AS160" s="16"/>
      <c r="AT160" s="14"/>
      <c r="AU160" s="15"/>
      <c r="AV160" s="51"/>
      <c r="AY160" s="51"/>
    </row>
    <row r="161" spans="1:51" s="41" customFormat="1" x14ac:dyDescent="0.25">
      <c r="A161" s="56"/>
      <c r="B161" s="51"/>
      <c r="K161" s="14"/>
      <c r="R161" s="14"/>
      <c r="S161" s="13"/>
      <c r="T161" s="13"/>
      <c r="U161" s="13"/>
      <c r="V161" s="13"/>
      <c r="W161" s="13"/>
      <c r="X161" s="13"/>
      <c r="Y161" s="14"/>
      <c r="Z161" s="13"/>
      <c r="AA161" s="13"/>
      <c r="AB161" s="13"/>
      <c r="AC161" s="13"/>
      <c r="AD161" s="13"/>
      <c r="AE161" s="13"/>
      <c r="AF161" s="14"/>
      <c r="AG161" s="13"/>
      <c r="AH161" s="13"/>
      <c r="AI161" s="13"/>
      <c r="AJ161" s="13"/>
      <c r="AK161" s="13"/>
      <c r="AL161" s="13"/>
      <c r="AM161" s="14"/>
      <c r="AN161" s="15"/>
      <c r="AQ161" s="16"/>
      <c r="AR161" s="16"/>
      <c r="AS161" s="16"/>
      <c r="AT161" s="14"/>
      <c r="AU161" s="15"/>
      <c r="AV161" s="51"/>
      <c r="AY161" s="51"/>
    </row>
    <row r="162" spans="1:51" s="41" customFormat="1" x14ac:dyDescent="0.25">
      <c r="A162" s="56"/>
      <c r="B162" s="51"/>
      <c r="K162" s="14"/>
      <c r="R162" s="14"/>
      <c r="S162" s="13"/>
      <c r="T162" s="13"/>
      <c r="U162" s="13"/>
      <c r="V162" s="13"/>
      <c r="W162" s="13"/>
      <c r="X162" s="13"/>
      <c r="Y162" s="14"/>
      <c r="Z162" s="13"/>
      <c r="AA162" s="13"/>
      <c r="AB162" s="13"/>
      <c r="AC162" s="13"/>
      <c r="AD162" s="13"/>
      <c r="AE162" s="13"/>
      <c r="AF162" s="14"/>
      <c r="AG162" s="13"/>
      <c r="AH162" s="13"/>
      <c r="AI162" s="13"/>
      <c r="AJ162" s="13"/>
      <c r="AK162" s="13"/>
      <c r="AL162" s="13"/>
      <c r="AM162" s="14"/>
      <c r="AN162" s="15"/>
      <c r="AQ162" s="16"/>
      <c r="AR162" s="16"/>
      <c r="AS162" s="16"/>
      <c r="AT162" s="14"/>
      <c r="AU162" s="15"/>
      <c r="AV162" s="51"/>
      <c r="AY162" s="51"/>
    </row>
    <row r="163" spans="1:51" s="41" customFormat="1" x14ac:dyDescent="0.25">
      <c r="A163" s="56"/>
      <c r="B163" s="51"/>
      <c r="K163" s="14"/>
      <c r="R163" s="14"/>
      <c r="S163" s="13"/>
      <c r="T163" s="13"/>
      <c r="U163" s="13"/>
      <c r="V163" s="13"/>
      <c r="W163" s="13"/>
      <c r="X163" s="13"/>
      <c r="Y163" s="14"/>
      <c r="Z163" s="13"/>
      <c r="AA163" s="13"/>
      <c r="AB163" s="13"/>
      <c r="AC163" s="13"/>
      <c r="AD163" s="13"/>
      <c r="AE163" s="13"/>
      <c r="AF163" s="14"/>
      <c r="AG163" s="13"/>
      <c r="AH163" s="13"/>
      <c r="AI163" s="13"/>
      <c r="AJ163" s="13"/>
      <c r="AK163" s="13"/>
      <c r="AL163" s="13"/>
      <c r="AM163" s="14"/>
      <c r="AN163" s="15"/>
      <c r="AQ163" s="16"/>
      <c r="AR163" s="16"/>
      <c r="AS163" s="16"/>
      <c r="AT163" s="14"/>
      <c r="AU163" s="15"/>
      <c r="AV163" s="51"/>
      <c r="AY163" s="51"/>
    </row>
    <row r="164" spans="1:51" s="41" customFormat="1" x14ac:dyDescent="0.25">
      <c r="A164" s="56"/>
      <c r="B164" s="51"/>
      <c r="K164" s="14"/>
      <c r="R164" s="14"/>
      <c r="S164" s="13"/>
      <c r="T164" s="13"/>
      <c r="U164" s="13"/>
      <c r="V164" s="13"/>
      <c r="W164" s="13"/>
      <c r="X164" s="13"/>
      <c r="Y164" s="14"/>
      <c r="Z164" s="13"/>
      <c r="AA164" s="13"/>
      <c r="AB164" s="13"/>
      <c r="AC164" s="13"/>
      <c r="AD164" s="13"/>
      <c r="AE164" s="13"/>
      <c r="AF164" s="14"/>
      <c r="AG164" s="13"/>
      <c r="AH164" s="13"/>
      <c r="AI164" s="13"/>
      <c r="AJ164" s="13"/>
      <c r="AK164" s="13"/>
      <c r="AL164" s="13"/>
      <c r="AM164" s="14"/>
      <c r="AN164" s="15"/>
      <c r="AQ164" s="16"/>
      <c r="AR164" s="16"/>
      <c r="AS164" s="16"/>
      <c r="AT164" s="14"/>
      <c r="AU164" s="15"/>
      <c r="AV164" s="51"/>
      <c r="AY164" s="51"/>
    </row>
    <row r="165" spans="1:51" s="41" customFormat="1" x14ac:dyDescent="0.25">
      <c r="A165" s="56"/>
      <c r="B165" s="51"/>
      <c r="K165" s="14"/>
      <c r="R165" s="14"/>
      <c r="S165" s="13"/>
      <c r="T165" s="13"/>
      <c r="U165" s="13"/>
      <c r="V165" s="13"/>
      <c r="W165" s="13"/>
      <c r="X165" s="13"/>
      <c r="Y165" s="14"/>
      <c r="Z165" s="13"/>
      <c r="AA165" s="13"/>
      <c r="AB165" s="13"/>
      <c r="AC165" s="13"/>
      <c r="AD165" s="13"/>
      <c r="AE165" s="13"/>
      <c r="AF165" s="14"/>
      <c r="AG165" s="13"/>
      <c r="AH165" s="13"/>
      <c r="AI165" s="13"/>
      <c r="AJ165" s="13"/>
      <c r="AK165" s="13"/>
      <c r="AL165" s="13"/>
      <c r="AM165" s="14"/>
      <c r="AN165" s="15"/>
      <c r="AQ165" s="16"/>
      <c r="AR165" s="16"/>
      <c r="AS165" s="16"/>
      <c r="AT165" s="14"/>
      <c r="AU165" s="15"/>
      <c r="AV165" s="51"/>
      <c r="AY165" s="51"/>
    </row>
    <row r="166" spans="1:51" s="41" customFormat="1" x14ac:dyDescent="0.25">
      <c r="A166" s="56"/>
      <c r="B166" s="51"/>
      <c r="K166" s="14"/>
      <c r="R166" s="14"/>
      <c r="S166" s="13"/>
      <c r="T166" s="13"/>
      <c r="U166" s="13"/>
      <c r="V166" s="13"/>
      <c r="W166" s="13"/>
      <c r="X166" s="13"/>
      <c r="Y166" s="14"/>
      <c r="Z166" s="13"/>
      <c r="AA166" s="13"/>
      <c r="AB166" s="13"/>
      <c r="AC166" s="13"/>
      <c r="AD166" s="13"/>
      <c r="AE166" s="13"/>
      <c r="AF166" s="14"/>
      <c r="AG166" s="13"/>
      <c r="AH166" s="13"/>
      <c r="AI166" s="13"/>
      <c r="AJ166" s="13"/>
      <c r="AK166" s="13"/>
      <c r="AL166" s="13"/>
      <c r="AM166" s="14"/>
      <c r="AN166" s="15"/>
      <c r="AQ166" s="16"/>
      <c r="AR166" s="16"/>
      <c r="AS166" s="16"/>
      <c r="AT166" s="14"/>
      <c r="AU166" s="15"/>
      <c r="AV166" s="51"/>
      <c r="AY166" s="51"/>
    </row>
    <row r="167" spans="1:51" s="41" customFormat="1" x14ac:dyDescent="0.25">
      <c r="A167" s="56"/>
      <c r="B167" s="51"/>
      <c r="K167" s="14"/>
      <c r="R167" s="14"/>
      <c r="S167" s="13"/>
      <c r="T167" s="13"/>
      <c r="U167" s="13"/>
      <c r="V167" s="13"/>
      <c r="W167" s="13"/>
      <c r="X167" s="13"/>
      <c r="Y167" s="14"/>
      <c r="Z167" s="13"/>
      <c r="AA167" s="13"/>
      <c r="AB167" s="13"/>
      <c r="AC167" s="13"/>
      <c r="AD167" s="13"/>
      <c r="AE167" s="13"/>
      <c r="AF167" s="14"/>
      <c r="AG167" s="13"/>
      <c r="AH167" s="13"/>
      <c r="AI167" s="13"/>
      <c r="AJ167" s="13"/>
      <c r="AK167" s="13"/>
      <c r="AL167" s="13"/>
      <c r="AM167" s="14"/>
      <c r="AN167" s="15"/>
      <c r="AQ167" s="16"/>
      <c r="AR167" s="16"/>
      <c r="AS167" s="16"/>
      <c r="AT167" s="14"/>
      <c r="AU167" s="15"/>
      <c r="AV167" s="51"/>
      <c r="AY167" s="51"/>
    </row>
    <row r="168" spans="1:51" s="41" customFormat="1" x14ac:dyDescent="0.25">
      <c r="A168" s="56"/>
      <c r="B168" s="51"/>
      <c r="K168" s="14"/>
      <c r="R168" s="14"/>
      <c r="S168" s="13"/>
      <c r="T168" s="13"/>
      <c r="U168" s="13"/>
      <c r="V168" s="13"/>
      <c r="W168" s="13"/>
      <c r="X168" s="13"/>
      <c r="Y168" s="14"/>
      <c r="Z168" s="13"/>
      <c r="AA168" s="13"/>
      <c r="AB168" s="13"/>
      <c r="AC168" s="13"/>
      <c r="AD168" s="13"/>
      <c r="AE168" s="13"/>
      <c r="AF168" s="14"/>
      <c r="AG168" s="13"/>
      <c r="AH168" s="13"/>
      <c r="AI168" s="13"/>
      <c r="AJ168" s="13"/>
      <c r="AK168" s="13"/>
      <c r="AL168" s="13"/>
      <c r="AM168" s="14"/>
      <c r="AN168" s="15"/>
      <c r="AQ168" s="16"/>
      <c r="AR168" s="16"/>
      <c r="AS168" s="16"/>
      <c r="AT168" s="14"/>
      <c r="AU168" s="15"/>
      <c r="AV168" s="51"/>
      <c r="AY168" s="51"/>
    </row>
    <row r="169" spans="1:51" s="41" customFormat="1" x14ac:dyDescent="0.25">
      <c r="A169" s="56"/>
      <c r="B169" s="51"/>
      <c r="K169" s="14"/>
      <c r="R169" s="14"/>
      <c r="S169" s="13"/>
      <c r="T169" s="13"/>
      <c r="U169" s="13"/>
      <c r="V169" s="13"/>
      <c r="W169" s="13"/>
      <c r="X169" s="13"/>
      <c r="Y169" s="14"/>
      <c r="Z169" s="13"/>
      <c r="AA169" s="13"/>
      <c r="AB169" s="13"/>
      <c r="AC169" s="13"/>
      <c r="AD169" s="13"/>
      <c r="AE169" s="13"/>
      <c r="AF169" s="14"/>
      <c r="AG169" s="13"/>
      <c r="AH169" s="13"/>
      <c r="AI169" s="13"/>
      <c r="AJ169" s="13"/>
      <c r="AK169" s="13"/>
      <c r="AL169" s="13"/>
      <c r="AM169" s="14"/>
      <c r="AN169" s="15"/>
      <c r="AQ169" s="16"/>
      <c r="AR169" s="16"/>
      <c r="AS169" s="16"/>
      <c r="AT169" s="14"/>
      <c r="AU169" s="15"/>
      <c r="AV169" s="51"/>
      <c r="AY169" s="51"/>
    </row>
    <row r="170" spans="1:51" s="41" customFormat="1" x14ac:dyDescent="0.25">
      <c r="A170" s="56"/>
      <c r="B170" s="51"/>
      <c r="K170" s="14"/>
      <c r="R170" s="14"/>
      <c r="S170" s="13"/>
      <c r="T170" s="13"/>
      <c r="U170" s="13"/>
      <c r="V170" s="13"/>
      <c r="W170" s="13"/>
      <c r="X170" s="13"/>
      <c r="Y170" s="14"/>
      <c r="Z170" s="13"/>
      <c r="AA170" s="13"/>
      <c r="AB170" s="13"/>
      <c r="AC170" s="13"/>
      <c r="AD170" s="13"/>
      <c r="AE170" s="13"/>
      <c r="AF170" s="14"/>
      <c r="AG170" s="13"/>
      <c r="AH170" s="13"/>
      <c r="AI170" s="13"/>
      <c r="AJ170" s="13"/>
      <c r="AK170" s="13"/>
      <c r="AL170" s="13"/>
      <c r="AM170" s="14"/>
      <c r="AN170" s="15"/>
      <c r="AQ170" s="16"/>
      <c r="AR170" s="16"/>
      <c r="AS170" s="16"/>
      <c r="AT170" s="14"/>
      <c r="AU170" s="15"/>
      <c r="AV170" s="51"/>
      <c r="AY170" s="51"/>
    </row>
    <row r="171" spans="1:51" s="41" customFormat="1" x14ac:dyDescent="0.25">
      <c r="A171" s="56"/>
      <c r="B171" s="51"/>
      <c r="K171" s="14"/>
      <c r="R171" s="14"/>
      <c r="S171" s="13"/>
      <c r="T171" s="13"/>
      <c r="U171" s="13"/>
      <c r="V171" s="13"/>
      <c r="W171" s="13"/>
      <c r="X171" s="13"/>
      <c r="Y171" s="14"/>
      <c r="Z171" s="13"/>
      <c r="AA171" s="13"/>
      <c r="AB171" s="13"/>
      <c r="AC171" s="13"/>
      <c r="AD171" s="13"/>
      <c r="AE171" s="13"/>
      <c r="AF171" s="14"/>
      <c r="AG171" s="13"/>
      <c r="AH171" s="13"/>
      <c r="AI171" s="13"/>
      <c r="AJ171" s="13"/>
      <c r="AK171" s="13"/>
      <c r="AL171" s="13"/>
      <c r="AM171" s="14"/>
      <c r="AN171" s="15"/>
      <c r="AQ171" s="16"/>
      <c r="AR171" s="16"/>
      <c r="AS171" s="16"/>
      <c r="AT171" s="14"/>
      <c r="AU171" s="15"/>
      <c r="AV171" s="51"/>
      <c r="AY171" s="51"/>
    </row>
    <row r="172" spans="1:51" s="41" customFormat="1" x14ac:dyDescent="0.25">
      <c r="A172" s="56"/>
      <c r="B172" s="51"/>
      <c r="K172" s="14"/>
      <c r="R172" s="14"/>
      <c r="S172" s="13"/>
      <c r="T172" s="13"/>
      <c r="U172" s="13"/>
      <c r="V172" s="13"/>
      <c r="W172" s="13"/>
      <c r="X172" s="13"/>
      <c r="Y172" s="14"/>
      <c r="Z172" s="13"/>
      <c r="AA172" s="13"/>
      <c r="AB172" s="13"/>
      <c r="AC172" s="13"/>
      <c r="AD172" s="13"/>
      <c r="AE172" s="13"/>
      <c r="AF172" s="14"/>
      <c r="AG172" s="13"/>
      <c r="AH172" s="13"/>
      <c r="AI172" s="13"/>
      <c r="AJ172" s="13"/>
      <c r="AK172" s="13"/>
      <c r="AL172" s="13"/>
      <c r="AM172" s="14"/>
      <c r="AN172" s="15"/>
      <c r="AQ172" s="16"/>
      <c r="AR172" s="16"/>
      <c r="AS172" s="16"/>
      <c r="AT172" s="14"/>
      <c r="AU172" s="15"/>
      <c r="AV172" s="51"/>
      <c r="AY172" s="51"/>
    </row>
    <row r="173" spans="1:51" s="41" customFormat="1" x14ac:dyDescent="0.25">
      <c r="A173" s="56"/>
      <c r="B173" s="51"/>
      <c r="K173" s="14"/>
      <c r="R173" s="14"/>
      <c r="S173" s="13"/>
      <c r="T173" s="13"/>
      <c r="U173" s="13"/>
      <c r="V173" s="13"/>
      <c r="W173" s="13"/>
      <c r="X173" s="13"/>
      <c r="Y173" s="14"/>
      <c r="Z173" s="13"/>
      <c r="AA173" s="13"/>
      <c r="AB173" s="13"/>
      <c r="AC173" s="13"/>
      <c r="AD173" s="13"/>
      <c r="AE173" s="13"/>
      <c r="AF173" s="14"/>
      <c r="AG173" s="13"/>
      <c r="AH173" s="13"/>
      <c r="AI173" s="13"/>
      <c r="AJ173" s="13"/>
      <c r="AK173" s="13"/>
      <c r="AL173" s="13"/>
      <c r="AM173" s="14"/>
      <c r="AN173" s="15"/>
      <c r="AQ173" s="16"/>
      <c r="AR173" s="16"/>
      <c r="AS173" s="16"/>
      <c r="AT173" s="14"/>
      <c r="AU173" s="15"/>
      <c r="AV173" s="51"/>
      <c r="AY173" s="51"/>
    </row>
    <row r="174" spans="1:51" s="41" customFormat="1" x14ac:dyDescent="0.25">
      <c r="A174" s="56"/>
      <c r="B174" s="51"/>
      <c r="K174" s="14"/>
      <c r="R174" s="14"/>
      <c r="S174" s="13"/>
      <c r="T174" s="13"/>
      <c r="U174" s="13"/>
      <c r="V174" s="13"/>
      <c r="W174" s="13"/>
      <c r="X174" s="13"/>
      <c r="Y174" s="14"/>
      <c r="Z174" s="13"/>
      <c r="AA174" s="13"/>
      <c r="AB174" s="13"/>
      <c r="AC174" s="13"/>
      <c r="AD174" s="13"/>
      <c r="AE174" s="13"/>
      <c r="AF174" s="14"/>
      <c r="AG174" s="13"/>
      <c r="AH174" s="13"/>
      <c r="AI174" s="13"/>
      <c r="AJ174" s="13"/>
      <c r="AK174" s="13"/>
      <c r="AL174" s="13"/>
      <c r="AM174" s="14"/>
      <c r="AN174" s="15"/>
      <c r="AQ174" s="16"/>
      <c r="AR174" s="16"/>
      <c r="AS174" s="16"/>
      <c r="AT174" s="14"/>
      <c r="AU174" s="15"/>
      <c r="AV174" s="51"/>
      <c r="AY174" s="51"/>
    </row>
    <row r="175" spans="1:51" s="41" customFormat="1" x14ac:dyDescent="0.25">
      <c r="A175" s="56"/>
      <c r="B175" s="51"/>
      <c r="K175" s="14"/>
      <c r="R175" s="14"/>
      <c r="S175" s="13"/>
      <c r="T175" s="13"/>
      <c r="U175" s="13"/>
      <c r="V175" s="13"/>
      <c r="W175" s="13"/>
      <c r="X175" s="13"/>
      <c r="Y175" s="14"/>
      <c r="Z175" s="13"/>
      <c r="AA175" s="13"/>
      <c r="AB175" s="13"/>
      <c r="AC175" s="13"/>
      <c r="AD175" s="13"/>
      <c r="AE175" s="13"/>
      <c r="AF175" s="14"/>
      <c r="AG175" s="13"/>
      <c r="AH175" s="13"/>
      <c r="AI175" s="13"/>
      <c r="AJ175" s="13"/>
      <c r="AK175" s="13"/>
      <c r="AL175" s="13"/>
      <c r="AM175" s="14"/>
      <c r="AN175" s="15"/>
      <c r="AQ175" s="16"/>
      <c r="AR175" s="16"/>
      <c r="AS175" s="16"/>
      <c r="AT175" s="14"/>
      <c r="AU175" s="15"/>
      <c r="AV175" s="51"/>
      <c r="AY175" s="51"/>
    </row>
    <row r="176" spans="1:51" s="41" customFormat="1" x14ac:dyDescent="0.25">
      <c r="A176" s="56"/>
      <c r="B176" s="51"/>
      <c r="K176" s="14"/>
      <c r="R176" s="14"/>
      <c r="S176" s="13"/>
      <c r="T176" s="13"/>
      <c r="U176" s="13"/>
      <c r="V176" s="13"/>
      <c r="W176" s="13"/>
      <c r="X176" s="13"/>
      <c r="Y176" s="14"/>
      <c r="Z176" s="13"/>
      <c r="AA176" s="13"/>
      <c r="AB176" s="13"/>
      <c r="AC176" s="13"/>
      <c r="AD176" s="13"/>
      <c r="AE176" s="13"/>
      <c r="AF176" s="14"/>
      <c r="AG176" s="13"/>
      <c r="AH176" s="13"/>
      <c r="AI176" s="13"/>
      <c r="AJ176" s="13"/>
      <c r="AK176" s="13"/>
      <c r="AL176" s="13"/>
      <c r="AM176" s="14"/>
      <c r="AN176" s="15"/>
      <c r="AQ176" s="16"/>
      <c r="AR176" s="16"/>
      <c r="AS176" s="16"/>
      <c r="AT176" s="14"/>
      <c r="AU176" s="15"/>
      <c r="AV176" s="51"/>
      <c r="AY176" s="51"/>
    </row>
    <row r="177" spans="1:51" s="41" customFormat="1" x14ac:dyDescent="0.25">
      <c r="A177" s="56"/>
      <c r="B177" s="51"/>
      <c r="K177" s="14"/>
      <c r="R177" s="14"/>
      <c r="S177" s="13"/>
      <c r="T177" s="13"/>
      <c r="U177" s="13"/>
      <c r="V177" s="13"/>
      <c r="W177" s="13"/>
      <c r="X177" s="13"/>
      <c r="Y177" s="14"/>
      <c r="Z177" s="13"/>
      <c r="AA177" s="13"/>
      <c r="AB177" s="13"/>
      <c r="AC177" s="13"/>
      <c r="AD177" s="13"/>
      <c r="AE177" s="13"/>
      <c r="AF177" s="14"/>
      <c r="AG177" s="13"/>
      <c r="AH177" s="13"/>
      <c r="AI177" s="13"/>
      <c r="AJ177" s="13"/>
      <c r="AK177" s="13"/>
      <c r="AL177" s="13"/>
      <c r="AM177" s="14"/>
      <c r="AN177" s="15"/>
      <c r="AQ177" s="16"/>
      <c r="AR177" s="16"/>
      <c r="AS177" s="16"/>
      <c r="AT177" s="14"/>
      <c r="AU177" s="15"/>
      <c r="AV177" s="51"/>
      <c r="AY177" s="51"/>
    </row>
    <row r="178" spans="1:51" s="41" customFormat="1" x14ac:dyDescent="0.25">
      <c r="A178" s="56"/>
      <c r="B178" s="51"/>
      <c r="K178" s="14"/>
      <c r="R178" s="14"/>
      <c r="S178" s="13"/>
      <c r="T178" s="13"/>
      <c r="U178" s="13"/>
      <c r="V178" s="13"/>
      <c r="W178" s="13"/>
      <c r="X178" s="13"/>
      <c r="Y178" s="14"/>
      <c r="Z178" s="13"/>
      <c r="AA178" s="13"/>
      <c r="AB178" s="13"/>
      <c r="AC178" s="13"/>
      <c r="AD178" s="13"/>
      <c r="AE178" s="13"/>
      <c r="AF178" s="14"/>
      <c r="AG178" s="13"/>
      <c r="AH178" s="13"/>
      <c r="AI178" s="13"/>
      <c r="AJ178" s="13"/>
      <c r="AK178" s="13"/>
      <c r="AL178" s="13"/>
      <c r="AM178" s="14"/>
      <c r="AN178" s="15"/>
      <c r="AQ178" s="16"/>
      <c r="AR178" s="16"/>
      <c r="AS178" s="16"/>
      <c r="AT178" s="14"/>
      <c r="AU178" s="15"/>
      <c r="AV178" s="51"/>
      <c r="AY178" s="51"/>
    </row>
    <row r="179" spans="1:51" s="41" customFormat="1" x14ac:dyDescent="0.25">
      <c r="A179" s="56"/>
      <c r="B179" s="51"/>
      <c r="K179" s="14"/>
      <c r="R179" s="14"/>
      <c r="S179" s="13"/>
      <c r="T179" s="13"/>
      <c r="U179" s="13"/>
      <c r="V179" s="13"/>
      <c r="W179" s="13"/>
      <c r="X179" s="13"/>
      <c r="Y179" s="14"/>
      <c r="Z179" s="13"/>
      <c r="AA179" s="13"/>
      <c r="AB179" s="13"/>
      <c r="AC179" s="13"/>
      <c r="AD179" s="13"/>
      <c r="AE179" s="13"/>
      <c r="AF179" s="14"/>
      <c r="AG179" s="13"/>
      <c r="AH179" s="13"/>
      <c r="AI179" s="13"/>
      <c r="AJ179" s="13"/>
      <c r="AK179" s="13"/>
      <c r="AL179" s="13"/>
      <c r="AM179" s="14"/>
      <c r="AN179" s="15"/>
      <c r="AQ179" s="16"/>
      <c r="AR179" s="16"/>
      <c r="AS179" s="16"/>
      <c r="AT179" s="14"/>
      <c r="AU179" s="15"/>
      <c r="AV179" s="51"/>
      <c r="AY179" s="51"/>
    </row>
    <row r="180" spans="1:51" s="41" customFormat="1" x14ac:dyDescent="0.25">
      <c r="A180" s="56"/>
      <c r="B180" s="51"/>
      <c r="K180" s="14"/>
      <c r="R180" s="14"/>
      <c r="S180" s="13"/>
      <c r="T180" s="13"/>
      <c r="U180" s="13"/>
      <c r="V180" s="13"/>
      <c r="W180" s="13"/>
      <c r="X180" s="13"/>
      <c r="Y180" s="14"/>
      <c r="Z180" s="13"/>
      <c r="AA180" s="13"/>
      <c r="AB180" s="13"/>
      <c r="AC180" s="13"/>
      <c r="AD180" s="13"/>
      <c r="AE180" s="13"/>
      <c r="AF180" s="14"/>
      <c r="AG180" s="13"/>
      <c r="AH180" s="13"/>
      <c r="AI180" s="13"/>
      <c r="AJ180" s="13"/>
      <c r="AK180" s="13"/>
      <c r="AL180" s="13"/>
      <c r="AM180" s="14"/>
      <c r="AN180" s="15"/>
      <c r="AQ180" s="16"/>
      <c r="AR180" s="16"/>
      <c r="AS180" s="16"/>
      <c r="AT180" s="14"/>
      <c r="AU180" s="15"/>
      <c r="AV180" s="51"/>
      <c r="AY180" s="51"/>
    </row>
    <row r="181" spans="1:51" s="41" customFormat="1" x14ac:dyDescent="0.25">
      <c r="A181" s="56"/>
      <c r="B181" s="51"/>
      <c r="K181" s="14"/>
      <c r="R181" s="14"/>
      <c r="S181" s="13"/>
      <c r="T181" s="13"/>
      <c r="U181" s="13"/>
      <c r="V181" s="13"/>
      <c r="W181" s="13"/>
      <c r="X181" s="13"/>
      <c r="Y181" s="14"/>
      <c r="Z181" s="13"/>
      <c r="AA181" s="13"/>
      <c r="AB181" s="13"/>
      <c r="AC181" s="13"/>
      <c r="AD181" s="13"/>
      <c r="AE181" s="13"/>
      <c r="AF181" s="14"/>
      <c r="AG181" s="13"/>
      <c r="AH181" s="13"/>
      <c r="AI181" s="13"/>
      <c r="AJ181" s="13"/>
      <c r="AK181" s="13"/>
      <c r="AL181" s="13"/>
      <c r="AM181" s="14"/>
      <c r="AN181" s="15"/>
      <c r="AQ181" s="16"/>
      <c r="AR181" s="16"/>
      <c r="AS181" s="16"/>
      <c r="AT181" s="14"/>
      <c r="AU181" s="15"/>
      <c r="AV181" s="51"/>
      <c r="AY181" s="51"/>
    </row>
    <row r="182" spans="1:51" s="41" customFormat="1" x14ac:dyDescent="0.25">
      <c r="A182" s="56"/>
      <c r="B182" s="51"/>
      <c r="K182" s="14"/>
      <c r="R182" s="14"/>
      <c r="S182" s="13"/>
      <c r="T182" s="13"/>
      <c r="U182" s="13"/>
      <c r="V182" s="13"/>
      <c r="W182" s="13"/>
      <c r="X182" s="13"/>
      <c r="Y182" s="14"/>
      <c r="Z182" s="13"/>
      <c r="AA182" s="13"/>
      <c r="AB182" s="13"/>
      <c r="AC182" s="13"/>
      <c r="AD182" s="13"/>
      <c r="AE182" s="13"/>
      <c r="AF182" s="14"/>
      <c r="AG182" s="13"/>
      <c r="AH182" s="13"/>
      <c r="AI182" s="13"/>
      <c r="AJ182" s="13"/>
      <c r="AK182" s="13"/>
      <c r="AL182" s="13"/>
      <c r="AM182" s="14"/>
      <c r="AN182" s="15"/>
      <c r="AQ182" s="16"/>
      <c r="AR182" s="16"/>
      <c r="AS182" s="16"/>
      <c r="AT182" s="14"/>
      <c r="AU182" s="15"/>
      <c r="AV182" s="51"/>
      <c r="AY182" s="51"/>
    </row>
    <row r="183" spans="1:51" s="41" customFormat="1" x14ac:dyDescent="0.25">
      <c r="A183" s="56"/>
      <c r="B183" s="51"/>
      <c r="K183" s="14"/>
      <c r="R183" s="14"/>
      <c r="S183" s="13"/>
      <c r="T183" s="13"/>
      <c r="U183" s="13"/>
      <c r="V183" s="13"/>
      <c r="W183" s="13"/>
      <c r="X183" s="13"/>
      <c r="Y183" s="14"/>
      <c r="Z183" s="13"/>
      <c r="AA183" s="13"/>
      <c r="AB183" s="13"/>
      <c r="AC183" s="13"/>
      <c r="AD183" s="13"/>
      <c r="AE183" s="13"/>
      <c r="AF183" s="14"/>
      <c r="AG183" s="13"/>
      <c r="AH183" s="13"/>
      <c r="AI183" s="13"/>
      <c r="AJ183" s="13"/>
      <c r="AK183" s="13"/>
      <c r="AL183" s="13"/>
      <c r="AM183" s="14"/>
      <c r="AN183" s="15"/>
      <c r="AQ183" s="16"/>
      <c r="AR183" s="16"/>
      <c r="AS183" s="16"/>
      <c r="AT183" s="14"/>
      <c r="AU183" s="15"/>
      <c r="AV183" s="51"/>
      <c r="AY183" s="51"/>
    </row>
    <row r="184" spans="1:51" s="41" customFormat="1" x14ac:dyDescent="0.25">
      <c r="A184" s="56"/>
      <c r="B184" s="51"/>
      <c r="K184" s="14"/>
      <c r="R184" s="14"/>
      <c r="S184" s="13"/>
      <c r="T184" s="13"/>
      <c r="U184" s="13"/>
      <c r="V184" s="13"/>
      <c r="W184" s="13"/>
      <c r="X184" s="13"/>
      <c r="Y184" s="14"/>
      <c r="Z184" s="13"/>
      <c r="AA184" s="13"/>
      <c r="AB184" s="13"/>
      <c r="AC184" s="13"/>
      <c r="AD184" s="13"/>
      <c r="AE184" s="13"/>
      <c r="AF184" s="14"/>
      <c r="AG184" s="13"/>
      <c r="AH184" s="13"/>
      <c r="AI184" s="13"/>
      <c r="AJ184" s="13"/>
      <c r="AK184" s="13"/>
      <c r="AL184" s="13"/>
      <c r="AM184" s="14"/>
      <c r="AN184" s="15"/>
      <c r="AQ184" s="16"/>
      <c r="AR184" s="16"/>
      <c r="AS184" s="16"/>
      <c r="AT184" s="14"/>
      <c r="AU184" s="15"/>
      <c r="AV184" s="51"/>
      <c r="AY184" s="51"/>
    </row>
    <row r="185" spans="1:51" s="41" customFormat="1" x14ac:dyDescent="0.25">
      <c r="A185" s="56"/>
      <c r="B185" s="51"/>
      <c r="K185" s="14"/>
      <c r="R185" s="14"/>
      <c r="S185" s="13"/>
      <c r="T185" s="13"/>
      <c r="U185" s="13"/>
      <c r="V185" s="13"/>
      <c r="W185" s="13"/>
      <c r="X185" s="13"/>
      <c r="Y185" s="14"/>
      <c r="Z185" s="13"/>
      <c r="AA185" s="13"/>
      <c r="AB185" s="13"/>
      <c r="AC185" s="13"/>
      <c r="AD185" s="13"/>
      <c r="AE185" s="13"/>
      <c r="AF185" s="14"/>
      <c r="AG185" s="13"/>
      <c r="AH185" s="13"/>
      <c r="AI185" s="13"/>
      <c r="AJ185" s="13"/>
      <c r="AK185" s="13"/>
      <c r="AL185" s="13"/>
      <c r="AM185" s="14"/>
      <c r="AN185" s="15"/>
      <c r="AQ185" s="16"/>
      <c r="AR185" s="16"/>
      <c r="AS185" s="16"/>
      <c r="AT185" s="14"/>
      <c r="AU185" s="15"/>
      <c r="AV185" s="51"/>
      <c r="AY185" s="51"/>
    </row>
    <row r="186" spans="1:51" s="41" customFormat="1" x14ac:dyDescent="0.25">
      <c r="A186" s="56"/>
      <c r="B186" s="51"/>
      <c r="K186" s="14"/>
      <c r="R186" s="14"/>
      <c r="S186" s="13"/>
      <c r="T186" s="13"/>
      <c r="U186" s="13"/>
      <c r="V186" s="13"/>
      <c r="W186" s="13"/>
      <c r="X186" s="13"/>
      <c r="Y186" s="14"/>
      <c r="Z186" s="13"/>
      <c r="AA186" s="13"/>
      <c r="AB186" s="13"/>
      <c r="AC186" s="13"/>
      <c r="AD186" s="13"/>
      <c r="AE186" s="13"/>
      <c r="AF186" s="14"/>
      <c r="AG186" s="13"/>
      <c r="AH186" s="13"/>
      <c r="AI186" s="13"/>
      <c r="AJ186" s="13"/>
      <c r="AK186" s="13"/>
      <c r="AL186" s="13"/>
      <c r="AM186" s="14"/>
      <c r="AN186" s="15"/>
      <c r="AQ186" s="16"/>
      <c r="AR186" s="16"/>
      <c r="AS186" s="16"/>
      <c r="AT186" s="14"/>
      <c r="AU186" s="15"/>
      <c r="AV186" s="51"/>
      <c r="AY186" s="51"/>
    </row>
    <row r="187" spans="1:51" s="41" customFormat="1" x14ac:dyDescent="0.25">
      <c r="A187" s="56"/>
      <c r="B187" s="51"/>
      <c r="K187" s="14"/>
      <c r="R187" s="14"/>
      <c r="S187" s="13"/>
      <c r="T187" s="13"/>
      <c r="U187" s="13"/>
      <c r="V187" s="13"/>
      <c r="W187" s="13"/>
      <c r="X187" s="13"/>
      <c r="Y187" s="14"/>
      <c r="Z187" s="13"/>
      <c r="AA187" s="13"/>
      <c r="AB187" s="13"/>
      <c r="AC187" s="13"/>
      <c r="AD187" s="13"/>
      <c r="AE187" s="13"/>
      <c r="AF187" s="14"/>
      <c r="AG187" s="13"/>
      <c r="AH187" s="13"/>
      <c r="AI187" s="13"/>
      <c r="AJ187" s="13"/>
      <c r="AK187" s="13"/>
      <c r="AL187" s="13"/>
      <c r="AM187" s="14"/>
      <c r="AN187" s="15"/>
      <c r="AQ187" s="16"/>
      <c r="AR187" s="16"/>
      <c r="AS187" s="16"/>
      <c r="AT187" s="14"/>
      <c r="AU187" s="15"/>
      <c r="AV187" s="51"/>
      <c r="AY187" s="51"/>
    </row>
    <row r="188" spans="1:51" s="41" customFormat="1" x14ac:dyDescent="0.25">
      <c r="A188" s="56"/>
      <c r="B188" s="51"/>
      <c r="K188" s="14"/>
      <c r="R188" s="14"/>
      <c r="S188" s="13"/>
      <c r="T188" s="13"/>
      <c r="U188" s="13"/>
      <c r="V188" s="13"/>
      <c r="W188" s="13"/>
      <c r="X188" s="13"/>
      <c r="Y188" s="14"/>
      <c r="Z188" s="13"/>
      <c r="AA188" s="13"/>
      <c r="AB188" s="13"/>
      <c r="AC188" s="13"/>
      <c r="AD188" s="13"/>
      <c r="AE188" s="13"/>
      <c r="AF188" s="14"/>
      <c r="AG188" s="13"/>
      <c r="AH188" s="13"/>
      <c r="AI188" s="13"/>
      <c r="AJ188" s="13"/>
      <c r="AK188" s="13"/>
      <c r="AL188" s="13"/>
      <c r="AM188" s="14"/>
      <c r="AN188" s="15"/>
      <c r="AQ188" s="16"/>
      <c r="AR188" s="16"/>
      <c r="AS188" s="16"/>
      <c r="AT188" s="14"/>
      <c r="AU188" s="15"/>
      <c r="AV188" s="51"/>
      <c r="AY188" s="51"/>
    </row>
    <row r="189" spans="1:51" s="41" customFormat="1" x14ac:dyDescent="0.25">
      <c r="A189" s="56"/>
      <c r="B189" s="51"/>
      <c r="K189" s="14"/>
      <c r="R189" s="14"/>
      <c r="S189" s="13"/>
      <c r="T189" s="13"/>
      <c r="U189" s="13"/>
      <c r="V189" s="13"/>
      <c r="W189" s="13"/>
      <c r="X189" s="13"/>
      <c r="Y189" s="14"/>
      <c r="Z189" s="13"/>
      <c r="AA189" s="13"/>
      <c r="AB189" s="13"/>
      <c r="AC189" s="13"/>
      <c r="AD189" s="13"/>
      <c r="AE189" s="13"/>
      <c r="AF189" s="14"/>
      <c r="AG189" s="13"/>
      <c r="AH189" s="13"/>
      <c r="AI189" s="13"/>
      <c r="AJ189" s="13"/>
      <c r="AK189" s="13"/>
      <c r="AL189" s="13"/>
      <c r="AM189" s="14"/>
      <c r="AN189" s="15"/>
      <c r="AQ189" s="16"/>
      <c r="AR189" s="16"/>
      <c r="AS189" s="16"/>
      <c r="AT189" s="14"/>
      <c r="AU189" s="15"/>
      <c r="AV189" s="51"/>
      <c r="AY189" s="51"/>
    </row>
    <row r="190" spans="1:51" s="41" customFormat="1" x14ac:dyDescent="0.25">
      <c r="A190" s="56"/>
      <c r="B190" s="51"/>
      <c r="K190" s="14"/>
      <c r="R190" s="14"/>
      <c r="S190" s="13"/>
      <c r="T190" s="13"/>
      <c r="U190" s="13"/>
      <c r="V190" s="13"/>
      <c r="W190" s="13"/>
      <c r="X190" s="13"/>
      <c r="Y190" s="14"/>
      <c r="Z190" s="13"/>
      <c r="AA190" s="13"/>
      <c r="AB190" s="13"/>
      <c r="AC190" s="13"/>
      <c r="AD190" s="13"/>
      <c r="AE190" s="13"/>
      <c r="AF190" s="14"/>
      <c r="AG190" s="13"/>
      <c r="AH190" s="13"/>
      <c r="AI190" s="13"/>
      <c r="AJ190" s="13"/>
      <c r="AK190" s="13"/>
      <c r="AL190" s="13"/>
      <c r="AM190" s="14"/>
      <c r="AN190" s="15"/>
      <c r="AQ190" s="16"/>
      <c r="AR190" s="16"/>
      <c r="AS190" s="16"/>
      <c r="AT190" s="14"/>
      <c r="AU190" s="15"/>
      <c r="AV190" s="51"/>
      <c r="AY190" s="51"/>
    </row>
    <row r="191" spans="1:51" s="41" customFormat="1" x14ac:dyDescent="0.25">
      <c r="A191" s="56"/>
      <c r="B191" s="51"/>
      <c r="K191" s="14"/>
      <c r="R191" s="14"/>
      <c r="S191" s="13"/>
      <c r="T191" s="13"/>
      <c r="U191" s="13"/>
      <c r="V191" s="13"/>
      <c r="W191" s="13"/>
      <c r="X191" s="13"/>
      <c r="Y191" s="14"/>
      <c r="Z191" s="13"/>
      <c r="AA191" s="13"/>
      <c r="AB191" s="13"/>
      <c r="AC191" s="13"/>
      <c r="AD191" s="13"/>
      <c r="AE191" s="13"/>
      <c r="AF191" s="14"/>
      <c r="AG191" s="13"/>
      <c r="AH191" s="13"/>
      <c r="AI191" s="13"/>
      <c r="AJ191" s="13"/>
      <c r="AK191" s="13"/>
      <c r="AL191" s="13"/>
      <c r="AM191" s="14"/>
      <c r="AN191" s="15"/>
      <c r="AQ191" s="16"/>
      <c r="AR191" s="16"/>
      <c r="AS191" s="16"/>
      <c r="AT191" s="14"/>
      <c r="AU191" s="15"/>
      <c r="AV191" s="51"/>
      <c r="AY191" s="51"/>
    </row>
    <row r="192" spans="1:51" s="41" customFormat="1" x14ac:dyDescent="0.25">
      <c r="A192" s="56"/>
      <c r="B192" s="51"/>
      <c r="K192" s="14"/>
      <c r="R192" s="14"/>
      <c r="S192" s="13"/>
      <c r="T192" s="13"/>
      <c r="U192" s="13"/>
      <c r="V192" s="13"/>
      <c r="W192" s="13"/>
      <c r="X192" s="13"/>
      <c r="Y192" s="14"/>
      <c r="Z192" s="13"/>
      <c r="AA192" s="13"/>
      <c r="AB192" s="13"/>
      <c r="AC192" s="13"/>
      <c r="AD192" s="13"/>
      <c r="AE192" s="13"/>
      <c r="AF192" s="14"/>
      <c r="AG192" s="13"/>
      <c r="AH192" s="13"/>
      <c r="AI192" s="13"/>
      <c r="AJ192" s="13"/>
      <c r="AK192" s="13"/>
      <c r="AL192" s="13"/>
      <c r="AM192" s="14"/>
      <c r="AN192" s="15"/>
      <c r="AQ192" s="16"/>
      <c r="AR192" s="16"/>
      <c r="AS192" s="16"/>
      <c r="AT192" s="14"/>
      <c r="AU192" s="15"/>
      <c r="AV192" s="51"/>
      <c r="AY192" s="51"/>
    </row>
    <row r="193" spans="1:51" s="41" customFormat="1" x14ac:dyDescent="0.25">
      <c r="A193" s="56"/>
      <c r="B193" s="51"/>
      <c r="K193" s="14"/>
      <c r="R193" s="14"/>
      <c r="S193" s="13"/>
      <c r="T193" s="13"/>
      <c r="U193" s="13"/>
      <c r="V193" s="13"/>
      <c r="W193" s="13"/>
      <c r="X193" s="13"/>
      <c r="Y193" s="14"/>
      <c r="Z193" s="13"/>
      <c r="AA193" s="13"/>
      <c r="AB193" s="13"/>
      <c r="AC193" s="13"/>
      <c r="AD193" s="13"/>
      <c r="AE193" s="13"/>
      <c r="AF193" s="14"/>
      <c r="AG193" s="13"/>
      <c r="AH193" s="13"/>
      <c r="AI193" s="13"/>
      <c r="AJ193" s="13"/>
      <c r="AK193" s="13"/>
      <c r="AL193" s="13"/>
      <c r="AM193" s="14"/>
      <c r="AN193" s="15"/>
      <c r="AQ193" s="16"/>
      <c r="AR193" s="16"/>
      <c r="AS193" s="16"/>
      <c r="AT193" s="14"/>
      <c r="AU193" s="15"/>
      <c r="AV193" s="51"/>
      <c r="AY193" s="51"/>
    </row>
    <row r="194" spans="1:51" s="41" customFormat="1" x14ac:dyDescent="0.25">
      <c r="A194" s="56"/>
      <c r="B194" s="51"/>
      <c r="K194" s="14"/>
      <c r="R194" s="14"/>
      <c r="S194" s="13"/>
      <c r="T194" s="13"/>
      <c r="U194" s="13"/>
      <c r="V194" s="13"/>
      <c r="W194" s="13"/>
      <c r="X194" s="13"/>
      <c r="Y194" s="14"/>
      <c r="Z194" s="13"/>
      <c r="AA194" s="13"/>
      <c r="AB194" s="13"/>
      <c r="AC194" s="13"/>
      <c r="AD194" s="13"/>
      <c r="AE194" s="13"/>
      <c r="AF194" s="14"/>
      <c r="AG194" s="13"/>
      <c r="AH194" s="13"/>
      <c r="AI194" s="13"/>
      <c r="AJ194" s="13"/>
      <c r="AK194" s="13"/>
      <c r="AL194" s="13"/>
      <c r="AM194" s="14"/>
      <c r="AN194" s="15"/>
      <c r="AQ194" s="16"/>
      <c r="AR194" s="16"/>
      <c r="AS194" s="16"/>
      <c r="AT194" s="14"/>
      <c r="AU194" s="15"/>
      <c r="AV194" s="51"/>
      <c r="AY194" s="51"/>
    </row>
    <row r="195" spans="1:51" s="41" customFormat="1" x14ac:dyDescent="0.25">
      <c r="A195" s="56"/>
      <c r="B195" s="51"/>
      <c r="K195" s="14"/>
      <c r="R195" s="14"/>
      <c r="S195" s="13"/>
      <c r="T195" s="13"/>
      <c r="U195" s="13"/>
      <c r="V195" s="13"/>
      <c r="W195" s="13"/>
      <c r="X195" s="13"/>
      <c r="Y195" s="14"/>
      <c r="Z195" s="13"/>
      <c r="AA195" s="13"/>
      <c r="AB195" s="13"/>
      <c r="AC195" s="13"/>
      <c r="AD195" s="13"/>
      <c r="AE195" s="13"/>
      <c r="AF195" s="14"/>
      <c r="AG195" s="13"/>
      <c r="AH195" s="13"/>
      <c r="AI195" s="13"/>
      <c r="AJ195" s="13"/>
      <c r="AK195" s="13"/>
      <c r="AL195" s="13"/>
      <c r="AM195" s="14"/>
      <c r="AN195" s="15"/>
      <c r="AQ195" s="16"/>
      <c r="AR195" s="16"/>
      <c r="AS195" s="16"/>
      <c r="AT195" s="14"/>
      <c r="AU195" s="15"/>
      <c r="AV195" s="51"/>
      <c r="AY195" s="51"/>
    </row>
    <row r="196" spans="1:51" s="41" customFormat="1" x14ac:dyDescent="0.25">
      <c r="A196" s="56"/>
      <c r="B196" s="51"/>
      <c r="K196" s="14"/>
      <c r="R196" s="14"/>
      <c r="S196" s="13"/>
      <c r="T196" s="13"/>
      <c r="U196" s="13"/>
      <c r="V196" s="13"/>
      <c r="W196" s="13"/>
      <c r="X196" s="13"/>
      <c r="Y196" s="14"/>
      <c r="Z196" s="13"/>
      <c r="AA196" s="13"/>
      <c r="AB196" s="13"/>
      <c r="AC196" s="13"/>
      <c r="AD196" s="13"/>
      <c r="AE196" s="13"/>
      <c r="AF196" s="14"/>
      <c r="AG196" s="13"/>
      <c r="AH196" s="13"/>
      <c r="AI196" s="13"/>
      <c r="AJ196" s="13"/>
      <c r="AK196" s="13"/>
      <c r="AL196" s="13"/>
      <c r="AM196" s="14"/>
      <c r="AN196" s="15"/>
      <c r="AQ196" s="16"/>
      <c r="AR196" s="16"/>
      <c r="AS196" s="16"/>
      <c r="AT196" s="14"/>
      <c r="AU196" s="15"/>
      <c r="AV196" s="51"/>
      <c r="AY196" s="51"/>
    </row>
    <row r="197" spans="1:51" s="41" customFormat="1" x14ac:dyDescent="0.25">
      <c r="A197" s="56"/>
      <c r="B197" s="51"/>
      <c r="K197" s="14"/>
      <c r="R197" s="14"/>
      <c r="S197" s="13"/>
      <c r="T197" s="13"/>
      <c r="U197" s="13"/>
      <c r="V197" s="13"/>
      <c r="W197" s="13"/>
      <c r="X197" s="13"/>
      <c r="Y197" s="14"/>
      <c r="Z197" s="13"/>
      <c r="AA197" s="13"/>
      <c r="AB197" s="13"/>
      <c r="AC197" s="13"/>
      <c r="AD197" s="13"/>
      <c r="AE197" s="13"/>
      <c r="AF197" s="14"/>
      <c r="AG197" s="13"/>
      <c r="AH197" s="13"/>
      <c r="AI197" s="13"/>
      <c r="AJ197" s="13"/>
      <c r="AK197" s="13"/>
      <c r="AL197" s="13"/>
      <c r="AM197" s="14"/>
      <c r="AN197" s="15"/>
      <c r="AQ197" s="16"/>
      <c r="AR197" s="16"/>
      <c r="AS197" s="16"/>
      <c r="AT197" s="14"/>
      <c r="AU197" s="15"/>
      <c r="AV197" s="51"/>
      <c r="AY197" s="51"/>
    </row>
    <row r="198" spans="1:51" s="41" customFormat="1" x14ac:dyDescent="0.25">
      <c r="A198" s="56"/>
      <c r="B198" s="51"/>
      <c r="K198" s="14"/>
      <c r="R198" s="14"/>
      <c r="S198" s="13"/>
      <c r="T198" s="13"/>
      <c r="U198" s="13"/>
      <c r="V198" s="13"/>
      <c r="W198" s="13"/>
      <c r="X198" s="13"/>
      <c r="Y198" s="14"/>
      <c r="Z198" s="13"/>
      <c r="AA198" s="13"/>
      <c r="AB198" s="13"/>
      <c r="AC198" s="13"/>
      <c r="AD198" s="13"/>
      <c r="AE198" s="13"/>
      <c r="AF198" s="14"/>
      <c r="AG198" s="13"/>
      <c r="AH198" s="13"/>
      <c r="AI198" s="13"/>
      <c r="AJ198" s="13"/>
      <c r="AK198" s="13"/>
      <c r="AL198" s="13"/>
      <c r="AM198" s="14"/>
      <c r="AN198" s="15"/>
      <c r="AQ198" s="16"/>
      <c r="AR198" s="16"/>
      <c r="AS198" s="16"/>
      <c r="AT198" s="14"/>
      <c r="AU198" s="15"/>
      <c r="AV198" s="51"/>
      <c r="AY198" s="51"/>
    </row>
    <row r="199" spans="1:51" s="41" customFormat="1" x14ac:dyDescent="0.25">
      <c r="A199" s="56"/>
      <c r="B199" s="51"/>
      <c r="K199" s="14"/>
      <c r="R199" s="14"/>
      <c r="S199" s="13"/>
      <c r="T199" s="13"/>
      <c r="U199" s="13"/>
      <c r="V199" s="13"/>
      <c r="W199" s="13"/>
      <c r="X199" s="13"/>
      <c r="Y199" s="14"/>
      <c r="Z199" s="13"/>
      <c r="AA199" s="13"/>
      <c r="AB199" s="13"/>
      <c r="AC199" s="13"/>
      <c r="AD199" s="13"/>
      <c r="AE199" s="13"/>
      <c r="AF199" s="14"/>
      <c r="AG199" s="13"/>
      <c r="AH199" s="13"/>
      <c r="AI199" s="13"/>
      <c r="AJ199" s="13"/>
      <c r="AK199" s="13"/>
      <c r="AL199" s="13"/>
      <c r="AM199" s="14"/>
      <c r="AN199" s="15"/>
      <c r="AQ199" s="16"/>
      <c r="AR199" s="16"/>
      <c r="AS199" s="16"/>
      <c r="AT199" s="14"/>
      <c r="AU199" s="15"/>
      <c r="AV199" s="51"/>
      <c r="AY199" s="51"/>
    </row>
    <row r="200" spans="1:51" s="41" customFormat="1" x14ac:dyDescent="0.25">
      <c r="A200" s="56"/>
      <c r="B200" s="51"/>
      <c r="K200" s="14"/>
      <c r="R200" s="14"/>
      <c r="S200" s="13"/>
      <c r="T200" s="13"/>
      <c r="U200" s="13"/>
      <c r="V200" s="13"/>
      <c r="W200" s="13"/>
      <c r="X200" s="13"/>
      <c r="Y200" s="14"/>
      <c r="Z200" s="13"/>
      <c r="AA200" s="13"/>
      <c r="AB200" s="13"/>
      <c r="AC200" s="13"/>
      <c r="AD200" s="13"/>
      <c r="AE200" s="13"/>
      <c r="AF200" s="14"/>
      <c r="AG200" s="13"/>
      <c r="AH200" s="13"/>
      <c r="AI200" s="13"/>
      <c r="AJ200" s="13"/>
      <c r="AK200" s="13"/>
      <c r="AL200" s="13"/>
      <c r="AM200" s="14"/>
      <c r="AN200" s="15"/>
      <c r="AQ200" s="16"/>
      <c r="AR200" s="16"/>
      <c r="AS200" s="16"/>
      <c r="AT200" s="14"/>
      <c r="AU200" s="15"/>
      <c r="AV200" s="51"/>
      <c r="AY200" s="51"/>
    </row>
    <row r="201" spans="1:51" s="41" customFormat="1" x14ac:dyDescent="0.25">
      <c r="A201" s="56"/>
      <c r="B201" s="51"/>
      <c r="K201" s="14"/>
      <c r="R201" s="14"/>
      <c r="S201" s="13"/>
      <c r="T201" s="13"/>
      <c r="U201" s="13"/>
      <c r="V201" s="13"/>
      <c r="W201" s="13"/>
      <c r="X201" s="13"/>
      <c r="Y201" s="14"/>
      <c r="Z201" s="13"/>
      <c r="AA201" s="13"/>
      <c r="AB201" s="13"/>
      <c r="AC201" s="13"/>
      <c r="AD201" s="13"/>
      <c r="AE201" s="13"/>
      <c r="AF201" s="14"/>
      <c r="AG201" s="13"/>
      <c r="AH201" s="13"/>
      <c r="AI201" s="13"/>
      <c r="AJ201" s="13"/>
      <c r="AK201" s="13"/>
      <c r="AL201" s="13"/>
      <c r="AM201" s="14"/>
      <c r="AN201" s="15"/>
      <c r="AQ201" s="16"/>
      <c r="AR201" s="16"/>
      <c r="AS201" s="16"/>
      <c r="AT201" s="14"/>
      <c r="AU201" s="15"/>
      <c r="AV201" s="51"/>
      <c r="AY201" s="51"/>
    </row>
    <row r="202" spans="1:51" s="41" customFormat="1" x14ac:dyDescent="0.25">
      <c r="A202" s="56"/>
      <c r="B202" s="51"/>
      <c r="K202" s="14"/>
      <c r="R202" s="14"/>
      <c r="S202" s="13"/>
      <c r="T202" s="13"/>
      <c r="U202" s="13"/>
      <c r="V202" s="13"/>
      <c r="W202" s="13"/>
      <c r="X202" s="13"/>
      <c r="Y202" s="14"/>
      <c r="Z202" s="13"/>
      <c r="AA202" s="13"/>
      <c r="AB202" s="13"/>
      <c r="AC202" s="13"/>
      <c r="AD202" s="13"/>
      <c r="AE202" s="13"/>
      <c r="AF202" s="14"/>
      <c r="AG202" s="13"/>
      <c r="AH202" s="13"/>
      <c r="AI202" s="13"/>
      <c r="AJ202" s="13"/>
      <c r="AK202" s="13"/>
      <c r="AL202" s="13"/>
      <c r="AM202" s="14"/>
      <c r="AN202" s="15"/>
      <c r="AQ202" s="16"/>
      <c r="AR202" s="16"/>
      <c r="AS202" s="16"/>
      <c r="AT202" s="14"/>
      <c r="AU202" s="15"/>
      <c r="AV202" s="51"/>
      <c r="AY202" s="51"/>
    </row>
    <row r="203" spans="1:51" s="41" customFormat="1" x14ac:dyDescent="0.25">
      <c r="A203" s="56"/>
      <c r="B203" s="51"/>
      <c r="K203" s="14"/>
      <c r="R203" s="14"/>
      <c r="S203" s="13"/>
      <c r="T203" s="13"/>
      <c r="U203" s="13"/>
      <c r="V203" s="13"/>
      <c r="W203" s="13"/>
      <c r="X203" s="13"/>
      <c r="Y203" s="14"/>
      <c r="Z203" s="13"/>
      <c r="AA203" s="13"/>
      <c r="AB203" s="13"/>
      <c r="AC203" s="13"/>
      <c r="AD203" s="13"/>
      <c r="AE203" s="13"/>
      <c r="AF203" s="14"/>
      <c r="AG203" s="13"/>
      <c r="AH203" s="13"/>
      <c r="AI203" s="13"/>
      <c r="AJ203" s="13"/>
      <c r="AK203" s="13"/>
      <c r="AL203" s="13"/>
      <c r="AM203" s="14"/>
      <c r="AN203" s="15"/>
      <c r="AQ203" s="16"/>
      <c r="AR203" s="16"/>
      <c r="AS203" s="16"/>
      <c r="AT203" s="14"/>
      <c r="AU203" s="15"/>
      <c r="AV203" s="51"/>
      <c r="AY203" s="51"/>
    </row>
    <row r="204" spans="1:51" s="41" customFormat="1" x14ac:dyDescent="0.25">
      <c r="A204" s="56"/>
      <c r="B204" s="51"/>
      <c r="K204" s="14"/>
      <c r="R204" s="14"/>
      <c r="S204" s="13"/>
      <c r="T204" s="13"/>
      <c r="U204" s="13"/>
      <c r="V204" s="13"/>
      <c r="W204" s="13"/>
      <c r="X204" s="13"/>
      <c r="Y204" s="14"/>
      <c r="Z204" s="13"/>
      <c r="AA204" s="13"/>
      <c r="AB204" s="13"/>
      <c r="AC204" s="13"/>
      <c r="AD204" s="13"/>
      <c r="AE204" s="13"/>
      <c r="AF204" s="14"/>
      <c r="AG204" s="13"/>
      <c r="AH204" s="13"/>
      <c r="AI204" s="13"/>
      <c r="AJ204" s="13"/>
      <c r="AK204" s="13"/>
      <c r="AL204" s="13"/>
      <c r="AM204" s="14"/>
      <c r="AN204" s="15"/>
      <c r="AQ204" s="16"/>
      <c r="AR204" s="16"/>
      <c r="AS204" s="16"/>
      <c r="AT204" s="14"/>
      <c r="AU204" s="15"/>
      <c r="AV204" s="51"/>
      <c r="AY204" s="51"/>
    </row>
    <row r="205" spans="1:51" s="41" customFormat="1" x14ac:dyDescent="0.25">
      <c r="A205" s="56"/>
      <c r="B205" s="51"/>
      <c r="K205" s="14"/>
      <c r="R205" s="14"/>
      <c r="S205" s="13"/>
      <c r="T205" s="13"/>
      <c r="U205" s="13"/>
      <c r="V205" s="13"/>
      <c r="W205" s="13"/>
      <c r="X205" s="13"/>
      <c r="Y205" s="14"/>
      <c r="Z205" s="13"/>
      <c r="AA205" s="13"/>
      <c r="AB205" s="13"/>
      <c r="AC205" s="13"/>
      <c r="AD205" s="13"/>
      <c r="AE205" s="13"/>
      <c r="AF205" s="14"/>
      <c r="AG205" s="13"/>
      <c r="AH205" s="13"/>
      <c r="AI205" s="13"/>
      <c r="AJ205" s="13"/>
      <c r="AK205" s="13"/>
      <c r="AL205" s="13"/>
      <c r="AM205" s="14"/>
      <c r="AN205" s="15"/>
      <c r="AQ205" s="16"/>
      <c r="AR205" s="16"/>
      <c r="AS205" s="16"/>
      <c r="AT205" s="14"/>
      <c r="AU205" s="15"/>
      <c r="AV205" s="51"/>
      <c r="AY205" s="51"/>
    </row>
    <row r="206" spans="1:51" s="41" customFormat="1" x14ac:dyDescent="0.25">
      <c r="A206" s="56"/>
      <c r="B206" s="51"/>
      <c r="K206" s="14"/>
      <c r="R206" s="14"/>
      <c r="S206" s="13"/>
      <c r="T206" s="13"/>
      <c r="U206" s="13"/>
      <c r="V206" s="13"/>
      <c r="W206" s="13"/>
      <c r="X206" s="13"/>
      <c r="Y206" s="14"/>
      <c r="Z206" s="13"/>
      <c r="AA206" s="13"/>
      <c r="AB206" s="13"/>
      <c r="AC206" s="13"/>
      <c r="AD206" s="13"/>
      <c r="AE206" s="13"/>
      <c r="AF206" s="14"/>
      <c r="AG206" s="13"/>
      <c r="AH206" s="13"/>
      <c r="AI206" s="13"/>
      <c r="AJ206" s="13"/>
      <c r="AK206" s="13"/>
      <c r="AL206" s="13"/>
      <c r="AM206" s="14"/>
      <c r="AN206" s="15"/>
      <c r="AQ206" s="16"/>
      <c r="AR206" s="16"/>
      <c r="AS206" s="16"/>
      <c r="AT206" s="14"/>
      <c r="AU206" s="15"/>
      <c r="AV206" s="51"/>
      <c r="AY206" s="51"/>
    </row>
    <row r="207" spans="1:51" s="41" customFormat="1" x14ac:dyDescent="0.25">
      <c r="A207" s="56"/>
      <c r="B207" s="51"/>
      <c r="K207" s="14"/>
      <c r="R207" s="14"/>
      <c r="S207" s="13"/>
      <c r="T207" s="13"/>
      <c r="U207" s="13"/>
      <c r="V207" s="13"/>
      <c r="W207" s="13"/>
      <c r="X207" s="13"/>
      <c r="Y207" s="14"/>
      <c r="Z207" s="13"/>
      <c r="AA207" s="13"/>
      <c r="AB207" s="13"/>
      <c r="AC207" s="13"/>
      <c r="AD207" s="13"/>
      <c r="AE207" s="13"/>
      <c r="AF207" s="14"/>
      <c r="AG207" s="13"/>
      <c r="AH207" s="13"/>
      <c r="AI207" s="13"/>
      <c r="AJ207" s="13"/>
      <c r="AK207" s="13"/>
      <c r="AL207" s="13"/>
      <c r="AM207" s="14"/>
      <c r="AN207" s="15"/>
      <c r="AQ207" s="16"/>
      <c r="AR207" s="16"/>
      <c r="AS207" s="16"/>
      <c r="AT207" s="14"/>
      <c r="AU207" s="15"/>
      <c r="AV207" s="51"/>
      <c r="AY207" s="51"/>
    </row>
    <row r="208" spans="1:51" s="41" customFormat="1" x14ac:dyDescent="0.25">
      <c r="A208" s="56"/>
      <c r="B208" s="51"/>
      <c r="K208" s="14"/>
      <c r="R208" s="14"/>
      <c r="S208" s="13"/>
      <c r="T208" s="13"/>
      <c r="U208" s="13"/>
      <c r="V208" s="13"/>
      <c r="W208" s="13"/>
      <c r="X208" s="13"/>
      <c r="Y208" s="14"/>
      <c r="Z208" s="13"/>
      <c r="AA208" s="13"/>
      <c r="AB208" s="13"/>
      <c r="AC208" s="13"/>
      <c r="AD208" s="13"/>
      <c r="AE208" s="13"/>
      <c r="AF208" s="14"/>
      <c r="AG208" s="13"/>
      <c r="AH208" s="13"/>
      <c r="AI208" s="13"/>
      <c r="AJ208" s="13"/>
      <c r="AK208" s="13"/>
      <c r="AL208" s="13"/>
      <c r="AM208" s="14"/>
      <c r="AN208" s="15"/>
      <c r="AQ208" s="16"/>
      <c r="AR208" s="16"/>
      <c r="AS208" s="16"/>
      <c r="AT208" s="14"/>
      <c r="AU208" s="15"/>
      <c r="AV208" s="51"/>
      <c r="AY208" s="51"/>
    </row>
    <row r="209" spans="1:51" s="41" customFormat="1" x14ac:dyDescent="0.25">
      <c r="A209" s="56"/>
      <c r="B209" s="51"/>
      <c r="K209" s="14"/>
      <c r="R209" s="14"/>
      <c r="S209" s="13"/>
      <c r="T209" s="13"/>
      <c r="U209" s="13"/>
      <c r="V209" s="13"/>
      <c r="W209" s="13"/>
      <c r="X209" s="13"/>
      <c r="Y209" s="14"/>
      <c r="Z209" s="13"/>
      <c r="AA209" s="13"/>
      <c r="AB209" s="13"/>
      <c r="AC209" s="13"/>
      <c r="AD209" s="13"/>
      <c r="AE209" s="13"/>
      <c r="AF209" s="14"/>
      <c r="AG209" s="13"/>
      <c r="AH209" s="13"/>
      <c r="AI209" s="13"/>
      <c r="AJ209" s="13"/>
      <c r="AK209" s="13"/>
      <c r="AL209" s="13"/>
      <c r="AM209" s="14"/>
      <c r="AN209" s="15"/>
      <c r="AQ209" s="16"/>
      <c r="AR209" s="16"/>
      <c r="AS209" s="16"/>
      <c r="AT209" s="14"/>
      <c r="AU209" s="15"/>
      <c r="AV209" s="51"/>
      <c r="AY209" s="51"/>
    </row>
    <row r="210" spans="1:51" s="41" customFormat="1" x14ac:dyDescent="0.25">
      <c r="A210" s="56"/>
      <c r="B210" s="51"/>
      <c r="K210" s="14"/>
      <c r="R210" s="14"/>
      <c r="S210" s="13"/>
      <c r="T210" s="13"/>
      <c r="U210" s="13"/>
      <c r="V210" s="13"/>
      <c r="W210" s="13"/>
      <c r="X210" s="13"/>
      <c r="Y210" s="14"/>
      <c r="Z210" s="13"/>
      <c r="AA210" s="13"/>
      <c r="AB210" s="13"/>
      <c r="AC210" s="13"/>
      <c r="AD210" s="13"/>
      <c r="AE210" s="13"/>
      <c r="AF210" s="14"/>
      <c r="AG210" s="13"/>
      <c r="AH210" s="13"/>
      <c r="AI210" s="13"/>
      <c r="AJ210" s="13"/>
      <c r="AK210" s="13"/>
      <c r="AL210" s="13"/>
      <c r="AM210" s="14"/>
      <c r="AN210" s="15"/>
      <c r="AQ210" s="16"/>
      <c r="AR210" s="16"/>
      <c r="AS210" s="16"/>
      <c r="AT210" s="14"/>
      <c r="AU210" s="15"/>
      <c r="AV210" s="51"/>
      <c r="AY210" s="51"/>
    </row>
    <row r="211" spans="1:51" s="41" customFormat="1" x14ac:dyDescent="0.25">
      <c r="A211" s="56"/>
      <c r="B211" s="51"/>
      <c r="K211" s="14"/>
      <c r="R211" s="14"/>
      <c r="S211" s="13"/>
      <c r="T211" s="13"/>
      <c r="U211" s="13"/>
      <c r="V211" s="13"/>
      <c r="W211" s="13"/>
      <c r="X211" s="13"/>
      <c r="Y211" s="14"/>
      <c r="Z211" s="13"/>
      <c r="AA211" s="13"/>
      <c r="AB211" s="13"/>
      <c r="AC211" s="13"/>
      <c r="AD211" s="13"/>
      <c r="AE211" s="13"/>
      <c r="AF211" s="14"/>
      <c r="AG211" s="13"/>
      <c r="AH211" s="13"/>
      <c r="AI211" s="13"/>
      <c r="AJ211" s="13"/>
      <c r="AK211" s="13"/>
      <c r="AL211" s="13"/>
      <c r="AM211" s="14"/>
      <c r="AN211" s="15"/>
      <c r="AQ211" s="16"/>
      <c r="AR211" s="16"/>
      <c r="AS211" s="16"/>
      <c r="AT211" s="14"/>
      <c r="AU211" s="15"/>
      <c r="AV211" s="51"/>
      <c r="AY211" s="51"/>
    </row>
    <row r="212" spans="1:51" s="41" customFormat="1" x14ac:dyDescent="0.25">
      <c r="A212" s="56"/>
      <c r="B212" s="51"/>
      <c r="K212" s="14"/>
      <c r="R212" s="14"/>
      <c r="S212" s="13"/>
      <c r="T212" s="13"/>
      <c r="U212" s="13"/>
      <c r="V212" s="13"/>
      <c r="W212" s="13"/>
      <c r="X212" s="13"/>
      <c r="Y212" s="14"/>
      <c r="Z212" s="13"/>
      <c r="AA212" s="13"/>
      <c r="AB212" s="13"/>
      <c r="AC212" s="13"/>
      <c r="AD212" s="13"/>
      <c r="AE212" s="13"/>
      <c r="AF212" s="14"/>
      <c r="AG212" s="13"/>
      <c r="AH212" s="13"/>
      <c r="AI212" s="13"/>
      <c r="AJ212" s="13"/>
      <c r="AK212" s="13"/>
      <c r="AL212" s="13"/>
      <c r="AM212" s="14"/>
      <c r="AN212" s="15"/>
      <c r="AQ212" s="16"/>
      <c r="AR212" s="16"/>
      <c r="AS212" s="16"/>
      <c r="AT212" s="14"/>
      <c r="AU212" s="15"/>
      <c r="AV212" s="51"/>
      <c r="AY212" s="51"/>
    </row>
    <row r="213" spans="1:51" s="41" customFormat="1" x14ac:dyDescent="0.25">
      <c r="A213" s="56"/>
      <c r="B213" s="51"/>
      <c r="K213" s="14"/>
      <c r="R213" s="14"/>
      <c r="S213" s="13"/>
      <c r="T213" s="13"/>
      <c r="U213" s="13"/>
      <c r="V213" s="13"/>
      <c r="W213" s="13"/>
      <c r="X213" s="13"/>
      <c r="Y213" s="14"/>
      <c r="Z213" s="13"/>
      <c r="AA213" s="13"/>
      <c r="AB213" s="13"/>
      <c r="AC213" s="13"/>
      <c r="AD213" s="13"/>
      <c r="AE213" s="13"/>
      <c r="AF213" s="14"/>
      <c r="AG213" s="13"/>
      <c r="AH213" s="13"/>
      <c r="AI213" s="13"/>
      <c r="AJ213" s="13"/>
      <c r="AK213" s="13"/>
      <c r="AL213" s="13"/>
      <c r="AM213" s="14"/>
      <c r="AN213" s="15"/>
      <c r="AQ213" s="16"/>
      <c r="AR213" s="16"/>
      <c r="AS213" s="16"/>
      <c r="AT213" s="14"/>
      <c r="AU213" s="15"/>
      <c r="AV213" s="51"/>
      <c r="AY213" s="51"/>
    </row>
    <row r="214" spans="1:51" s="41" customFormat="1" x14ac:dyDescent="0.25">
      <c r="A214" s="56"/>
      <c r="B214" s="51"/>
      <c r="K214" s="14"/>
      <c r="R214" s="14"/>
      <c r="S214" s="13"/>
      <c r="T214" s="13"/>
      <c r="U214" s="13"/>
      <c r="V214" s="13"/>
      <c r="W214" s="13"/>
      <c r="X214" s="13"/>
      <c r="Y214" s="14"/>
      <c r="Z214" s="13"/>
      <c r="AA214" s="13"/>
      <c r="AB214" s="13"/>
      <c r="AC214" s="13"/>
      <c r="AD214" s="13"/>
      <c r="AE214" s="13"/>
      <c r="AF214" s="14"/>
      <c r="AG214" s="13"/>
      <c r="AH214" s="13"/>
      <c r="AI214" s="13"/>
      <c r="AJ214" s="13"/>
      <c r="AK214" s="13"/>
      <c r="AL214" s="13"/>
      <c r="AM214" s="14"/>
      <c r="AN214" s="15"/>
      <c r="AQ214" s="16"/>
      <c r="AR214" s="16"/>
      <c r="AS214" s="16"/>
      <c r="AT214" s="14"/>
      <c r="AU214" s="15"/>
      <c r="AV214" s="51"/>
      <c r="AY214" s="51"/>
    </row>
    <row r="215" spans="1:51" s="41" customFormat="1" x14ac:dyDescent="0.25">
      <c r="A215" s="56"/>
      <c r="B215" s="51"/>
      <c r="K215" s="14"/>
      <c r="R215" s="14"/>
      <c r="S215" s="13"/>
      <c r="T215" s="13"/>
      <c r="U215" s="13"/>
      <c r="V215" s="13"/>
      <c r="W215" s="13"/>
      <c r="X215" s="13"/>
      <c r="Y215" s="14"/>
      <c r="Z215" s="13"/>
      <c r="AA215" s="13"/>
      <c r="AB215" s="13"/>
      <c r="AC215" s="13"/>
      <c r="AD215" s="13"/>
      <c r="AE215" s="13"/>
      <c r="AF215" s="14"/>
      <c r="AG215" s="13"/>
      <c r="AH215" s="13"/>
      <c r="AI215" s="13"/>
      <c r="AJ215" s="13"/>
      <c r="AK215" s="13"/>
      <c r="AL215" s="13"/>
      <c r="AM215" s="14"/>
      <c r="AN215" s="15"/>
      <c r="AQ215" s="16"/>
      <c r="AR215" s="16"/>
      <c r="AS215" s="16"/>
      <c r="AT215" s="14"/>
      <c r="AU215" s="15"/>
      <c r="AV215" s="51"/>
      <c r="AY215" s="51"/>
    </row>
    <row r="216" spans="1:51" s="41" customFormat="1" x14ac:dyDescent="0.25">
      <c r="A216" s="56"/>
      <c r="B216" s="51"/>
      <c r="K216" s="14"/>
      <c r="R216" s="14"/>
      <c r="S216" s="13"/>
      <c r="T216" s="13"/>
      <c r="U216" s="13"/>
      <c r="V216" s="13"/>
      <c r="W216" s="13"/>
      <c r="X216" s="13"/>
      <c r="Y216" s="14"/>
      <c r="Z216" s="13"/>
      <c r="AA216" s="13"/>
      <c r="AB216" s="13"/>
      <c r="AC216" s="13"/>
      <c r="AD216" s="13"/>
      <c r="AE216" s="13"/>
      <c r="AF216" s="14"/>
      <c r="AG216" s="13"/>
      <c r="AH216" s="13"/>
      <c r="AI216" s="13"/>
      <c r="AJ216" s="13"/>
      <c r="AK216" s="13"/>
      <c r="AL216" s="13"/>
      <c r="AM216" s="14"/>
      <c r="AN216" s="15"/>
      <c r="AQ216" s="16"/>
      <c r="AR216" s="16"/>
      <c r="AS216" s="16"/>
      <c r="AT216" s="14"/>
      <c r="AU216" s="15"/>
      <c r="AV216" s="51"/>
      <c r="AY216" s="51"/>
    </row>
    <row r="217" spans="1:51" s="41" customFormat="1" x14ac:dyDescent="0.25">
      <c r="A217" s="56"/>
      <c r="B217" s="51"/>
      <c r="K217" s="14"/>
      <c r="R217" s="14"/>
      <c r="S217" s="13"/>
      <c r="T217" s="13"/>
      <c r="U217" s="13"/>
      <c r="V217" s="13"/>
      <c r="W217" s="13"/>
      <c r="X217" s="13"/>
      <c r="Y217" s="14"/>
      <c r="Z217" s="13"/>
      <c r="AA217" s="13"/>
      <c r="AB217" s="13"/>
      <c r="AC217" s="13"/>
      <c r="AD217" s="13"/>
      <c r="AE217" s="13"/>
      <c r="AF217" s="14"/>
      <c r="AG217" s="13"/>
      <c r="AH217" s="13"/>
      <c r="AI217" s="13"/>
      <c r="AJ217" s="13"/>
      <c r="AK217" s="13"/>
      <c r="AL217" s="13"/>
      <c r="AM217" s="14"/>
      <c r="AN217" s="15"/>
      <c r="AQ217" s="16"/>
      <c r="AR217" s="16"/>
      <c r="AS217" s="16"/>
      <c r="AT217" s="14"/>
      <c r="AU217" s="15"/>
      <c r="AV217" s="51"/>
      <c r="AY217" s="51"/>
    </row>
    <row r="218" spans="1:51" s="41" customFormat="1" x14ac:dyDescent="0.25">
      <c r="A218" s="56"/>
      <c r="B218" s="51"/>
      <c r="K218" s="14"/>
      <c r="R218" s="14"/>
      <c r="S218" s="13"/>
      <c r="T218" s="13"/>
      <c r="U218" s="13"/>
      <c r="V218" s="13"/>
      <c r="W218" s="13"/>
      <c r="X218" s="13"/>
      <c r="Y218" s="14"/>
      <c r="Z218" s="13"/>
      <c r="AA218" s="13"/>
      <c r="AB218" s="13"/>
      <c r="AC218" s="13"/>
      <c r="AD218" s="13"/>
      <c r="AE218" s="13"/>
      <c r="AF218" s="14"/>
      <c r="AG218" s="13"/>
      <c r="AH218" s="13"/>
      <c r="AI218" s="13"/>
      <c r="AJ218" s="13"/>
      <c r="AK218" s="13"/>
      <c r="AL218" s="13"/>
      <c r="AM218" s="14"/>
      <c r="AN218" s="15"/>
      <c r="AQ218" s="16"/>
      <c r="AR218" s="16"/>
      <c r="AS218" s="16"/>
      <c r="AT218" s="14"/>
      <c r="AU218" s="15"/>
      <c r="AV218" s="51"/>
      <c r="AY218" s="51"/>
    </row>
    <row r="219" spans="1:51" s="41" customFormat="1" x14ac:dyDescent="0.25">
      <c r="A219" s="56"/>
      <c r="B219" s="51"/>
      <c r="K219" s="14"/>
      <c r="R219" s="14"/>
      <c r="S219" s="13"/>
      <c r="T219" s="13"/>
      <c r="U219" s="13"/>
      <c r="V219" s="13"/>
      <c r="W219" s="13"/>
      <c r="X219" s="13"/>
      <c r="Y219" s="14"/>
      <c r="Z219" s="13"/>
      <c r="AA219" s="13"/>
      <c r="AB219" s="13"/>
      <c r="AC219" s="13"/>
      <c r="AD219" s="13"/>
      <c r="AE219" s="13"/>
      <c r="AF219" s="14"/>
      <c r="AG219" s="13"/>
      <c r="AH219" s="13"/>
      <c r="AI219" s="13"/>
      <c r="AJ219" s="13"/>
      <c r="AK219" s="13"/>
      <c r="AL219" s="13"/>
      <c r="AM219" s="14"/>
      <c r="AN219" s="15"/>
      <c r="AQ219" s="16"/>
      <c r="AR219" s="16"/>
      <c r="AS219" s="16"/>
      <c r="AT219" s="14"/>
      <c r="AU219" s="15"/>
      <c r="AV219" s="51"/>
      <c r="AY219" s="51"/>
    </row>
    <row r="220" spans="1:51" s="41" customFormat="1" x14ac:dyDescent="0.25">
      <c r="A220" s="56"/>
      <c r="B220" s="51"/>
      <c r="K220" s="14"/>
      <c r="R220" s="14"/>
      <c r="S220" s="13"/>
      <c r="T220" s="13"/>
      <c r="U220" s="13"/>
      <c r="V220" s="13"/>
      <c r="W220" s="13"/>
      <c r="X220" s="13"/>
      <c r="Y220" s="14"/>
      <c r="Z220" s="13"/>
      <c r="AA220" s="13"/>
      <c r="AB220" s="13"/>
      <c r="AC220" s="13"/>
      <c r="AD220" s="13"/>
      <c r="AE220" s="13"/>
      <c r="AF220" s="14"/>
      <c r="AG220" s="13"/>
      <c r="AH220" s="13"/>
      <c r="AI220" s="13"/>
      <c r="AJ220" s="13"/>
      <c r="AK220" s="13"/>
      <c r="AL220" s="13"/>
      <c r="AM220" s="14"/>
      <c r="AN220" s="15"/>
      <c r="AQ220" s="16"/>
      <c r="AR220" s="16"/>
      <c r="AS220" s="16"/>
      <c r="AT220" s="14"/>
      <c r="AU220" s="15"/>
      <c r="AV220" s="51"/>
      <c r="AY220" s="51"/>
    </row>
    <row r="221" spans="1:51" s="41" customFormat="1" x14ac:dyDescent="0.25">
      <c r="A221" s="56"/>
      <c r="B221" s="51"/>
      <c r="K221" s="14"/>
      <c r="R221" s="14"/>
      <c r="S221" s="13"/>
      <c r="T221" s="13"/>
      <c r="U221" s="13"/>
      <c r="V221" s="13"/>
      <c r="W221" s="13"/>
      <c r="X221" s="13"/>
      <c r="Y221" s="14"/>
      <c r="Z221" s="13"/>
      <c r="AA221" s="13"/>
      <c r="AB221" s="13"/>
      <c r="AC221" s="13"/>
      <c r="AD221" s="13"/>
      <c r="AE221" s="13"/>
      <c r="AF221" s="14"/>
      <c r="AG221" s="13"/>
      <c r="AH221" s="13"/>
      <c r="AI221" s="13"/>
      <c r="AJ221" s="13"/>
      <c r="AK221" s="13"/>
      <c r="AL221" s="13"/>
      <c r="AM221" s="14"/>
      <c r="AN221" s="15"/>
      <c r="AQ221" s="16"/>
      <c r="AR221" s="16"/>
      <c r="AS221" s="16"/>
      <c r="AT221" s="14"/>
      <c r="AU221" s="15"/>
      <c r="AV221" s="51"/>
      <c r="AY221" s="51"/>
    </row>
    <row r="222" spans="1:51" s="41" customFormat="1" x14ac:dyDescent="0.25">
      <c r="A222" s="56"/>
      <c r="B222" s="51"/>
      <c r="K222" s="14"/>
      <c r="R222" s="14"/>
      <c r="S222" s="13"/>
      <c r="T222" s="13"/>
      <c r="U222" s="13"/>
      <c r="V222" s="13"/>
      <c r="W222" s="13"/>
      <c r="X222" s="13"/>
      <c r="Y222" s="14"/>
      <c r="Z222" s="13"/>
      <c r="AA222" s="13"/>
      <c r="AB222" s="13"/>
      <c r="AC222" s="13"/>
      <c r="AD222" s="13"/>
      <c r="AE222" s="13"/>
      <c r="AF222" s="14"/>
      <c r="AG222" s="13"/>
      <c r="AH222" s="13"/>
      <c r="AI222" s="13"/>
      <c r="AJ222" s="13"/>
      <c r="AK222" s="13"/>
      <c r="AL222" s="13"/>
      <c r="AM222" s="14"/>
      <c r="AN222" s="15"/>
      <c r="AQ222" s="16"/>
      <c r="AR222" s="16"/>
      <c r="AS222" s="16"/>
      <c r="AT222" s="14"/>
      <c r="AU222" s="15"/>
      <c r="AV222" s="51"/>
      <c r="AY222" s="51"/>
    </row>
    <row r="223" spans="1:51" s="41" customFormat="1" x14ac:dyDescent="0.25">
      <c r="A223" s="56"/>
      <c r="B223" s="51"/>
      <c r="K223" s="14"/>
      <c r="R223" s="14"/>
      <c r="S223" s="13"/>
      <c r="T223" s="13"/>
      <c r="U223" s="13"/>
      <c r="V223" s="13"/>
      <c r="W223" s="13"/>
      <c r="X223" s="13"/>
      <c r="Y223" s="14"/>
      <c r="Z223" s="13"/>
      <c r="AA223" s="13"/>
      <c r="AB223" s="13"/>
      <c r="AC223" s="13"/>
      <c r="AD223" s="13"/>
      <c r="AE223" s="13"/>
      <c r="AF223" s="14"/>
      <c r="AG223" s="13"/>
      <c r="AH223" s="13"/>
      <c r="AI223" s="13"/>
      <c r="AJ223" s="13"/>
      <c r="AK223" s="13"/>
      <c r="AL223" s="13"/>
      <c r="AM223" s="14"/>
      <c r="AN223" s="15"/>
      <c r="AQ223" s="16"/>
      <c r="AR223" s="16"/>
      <c r="AS223" s="16"/>
      <c r="AT223" s="14"/>
      <c r="AU223" s="15"/>
      <c r="AV223" s="51"/>
      <c r="AY223" s="51"/>
    </row>
    <row r="224" spans="1:51" s="41" customFormat="1" x14ac:dyDescent="0.25">
      <c r="A224" s="56"/>
      <c r="B224" s="51"/>
      <c r="K224" s="14"/>
      <c r="R224" s="14"/>
      <c r="S224" s="13"/>
      <c r="T224" s="13"/>
      <c r="U224" s="13"/>
      <c r="V224" s="13"/>
      <c r="W224" s="13"/>
      <c r="X224" s="13"/>
      <c r="Y224" s="14"/>
      <c r="Z224" s="13"/>
      <c r="AA224" s="13"/>
      <c r="AB224" s="13"/>
      <c r="AC224" s="13"/>
      <c r="AD224" s="13"/>
      <c r="AE224" s="13"/>
      <c r="AF224" s="14"/>
      <c r="AG224" s="13"/>
      <c r="AH224" s="13"/>
      <c r="AI224" s="13"/>
      <c r="AJ224" s="13"/>
      <c r="AK224" s="13"/>
      <c r="AL224" s="13"/>
      <c r="AM224" s="14"/>
      <c r="AN224" s="15"/>
      <c r="AQ224" s="16"/>
      <c r="AR224" s="16"/>
      <c r="AS224" s="16"/>
      <c r="AT224" s="14"/>
      <c r="AU224" s="15"/>
      <c r="AV224" s="51"/>
      <c r="AY224" s="51"/>
    </row>
    <row r="225" spans="1:51" s="41" customFormat="1" x14ac:dyDescent="0.25">
      <c r="A225" s="56"/>
      <c r="B225" s="51"/>
      <c r="K225" s="14"/>
      <c r="R225" s="14"/>
      <c r="S225" s="13"/>
      <c r="T225" s="13"/>
      <c r="U225" s="13"/>
      <c r="V225" s="13"/>
      <c r="W225" s="13"/>
      <c r="X225" s="13"/>
      <c r="Y225" s="14"/>
      <c r="Z225" s="13"/>
      <c r="AA225" s="13"/>
      <c r="AB225" s="13"/>
      <c r="AC225" s="13"/>
      <c r="AD225" s="13"/>
      <c r="AE225" s="13"/>
      <c r="AF225" s="14"/>
      <c r="AG225" s="13"/>
      <c r="AH225" s="13"/>
      <c r="AI225" s="13"/>
      <c r="AJ225" s="13"/>
      <c r="AK225" s="13"/>
      <c r="AL225" s="13"/>
      <c r="AM225" s="14"/>
      <c r="AN225" s="15"/>
      <c r="AQ225" s="16"/>
      <c r="AR225" s="16"/>
      <c r="AT225" s="14"/>
      <c r="AU225" s="15"/>
      <c r="AV225" s="51"/>
      <c r="AY225" s="51"/>
    </row>
    <row r="226" spans="1:51" s="41" customFormat="1" x14ac:dyDescent="0.25">
      <c r="A226" s="56"/>
      <c r="B226" s="51"/>
      <c r="K226" s="14"/>
      <c r="R226" s="14"/>
      <c r="S226" s="13"/>
      <c r="T226" s="13"/>
      <c r="U226" s="13"/>
      <c r="V226" s="13"/>
      <c r="W226" s="13"/>
      <c r="X226" s="13"/>
      <c r="Y226" s="14"/>
      <c r="Z226" s="13"/>
      <c r="AA226" s="13"/>
      <c r="AB226" s="13"/>
      <c r="AC226" s="13"/>
      <c r="AD226" s="13"/>
      <c r="AE226" s="13"/>
      <c r="AF226" s="14"/>
      <c r="AG226" s="13"/>
      <c r="AH226" s="13"/>
      <c r="AI226" s="13"/>
      <c r="AJ226" s="13"/>
      <c r="AK226" s="13"/>
      <c r="AL226" s="13"/>
      <c r="AM226" s="14"/>
      <c r="AN226" s="15"/>
      <c r="AQ226" s="16"/>
      <c r="AR226" s="16"/>
      <c r="AT226" s="14"/>
      <c r="AU226" s="15"/>
      <c r="AV226" s="51"/>
      <c r="AY226" s="51"/>
    </row>
    <row r="227" spans="1:51" s="41" customFormat="1" x14ac:dyDescent="0.25">
      <c r="A227" s="56"/>
      <c r="B227" s="51"/>
      <c r="K227" s="14"/>
      <c r="R227" s="14"/>
      <c r="S227" s="13"/>
      <c r="T227" s="13"/>
      <c r="U227" s="13"/>
      <c r="V227" s="13"/>
      <c r="W227" s="13"/>
      <c r="X227" s="13"/>
      <c r="Y227" s="14"/>
      <c r="Z227" s="13"/>
      <c r="AA227" s="13"/>
      <c r="AB227" s="13"/>
      <c r="AC227" s="13"/>
      <c r="AD227" s="13"/>
      <c r="AE227" s="13"/>
      <c r="AF227" s="14"/>
      <c r="AG227" s="13"/>
      <c r="AH227" s="13"/>
      <c r="AI227" s="13"/>
      <c r="AJ227" s="13"/>
      <c r="AK227" s="13"/>
      <c r="AL227" s="13"/>
      <c r="AM227" s="14"/>
      <c r="AN227" s="15"/>
      <c r="AQ227" s="16"/>
      <c r="AR227" s="16"/>
      <c r="AT227" s="14"/>
      <c r="AU227" s="15"/>
      <c r="AV227" s="51"/>
      <c r="AY227" s="51"/>
    </row>
    <row r="228" spans="1:51" s="41" customFormat="1" x14ac:dyDescent="0.25">
      <c r="A228" s="56"/>
      <c r="B228" s="51"/>
      <c r="K228" s="14"/>
      <c r="R228" s="14"/>
      <c r="S228" s="13"/>
      <c r="T228" s="13"/>
      <c r="U228" s="13"/>
      <c r="V228" s="13"/>
      <c r="W228" s="13"/>
      <c r="X228" s="13"/>
      <c r="Y228" s="14"/>
      <c r="Z228" s="13"/>
      <c r="AA228" s="13"/>
      <c r="AB228" s="13"/>
      <c r="AC228" s="13"/>
      <c r="AD228" s="13"/>
      <c r="AE228" s="13"/>
      <c r="AF228" s="14"/>
      <c r="AG228" s="13"/>
      <c r="AH228" s="13"/>
      <c r="AI228" s="13"/>
      <c r="AJ228" s="13"/>
      <c r="AK228" s="13"/>
      <c r="AL228" s="13"/>
      <c r="AM228" s="14"/>
      <c r="AN228" s="15"/>
      <c r="AQ228" s="16"/>
      <c r="AR228" s="16"/>
      <c r="AT228" s="14"/>
      <c r="AU228" s="15"/>
      <c r="AV228" s="51"/>
      <c r="AY228" s="51"/>
    </row>
    <row r="229" spans="1:51" s="41" customFormat="1" x14ac:dyDescent="0.25">
      <c r="A229" s="56"/>
      <c r="B229" s="51"/>
      <c r="K229" s="14"/>
      <c r="R229" s="14"/>
      <c r="S229" s="13"/>
      <c r="T229" s="13"/>
      <c r="U229" s="13"/>
      <c r="V229" s="13"/>
      <c r="W229" s="13"/>
      <c r="X229" s="13"/>
      <c r="Y229" s="14"/>
      <c r="Z229" s="13"/>
      <c r="AA229" s="13"/>
      <c r="AB229" s="13"/>
      <c r="AC229" s="13"/>
      <c r="AD229" s="13"/>
      <c r="AE229" s="13"/>
      <c r="AF229" s="14"/>
      <c r="AG229" s="13"/>
      <c r="AH229" s="13"/>
      <c r="AI229" s="13"/>
      <c r="AJ229" s="13"/>
      <c r="AK229" s="13"/>
      <c r="AL229" s="13"/>
      <c r="AM229" s="14"/>
      <c r="AN229" s="15"/>
      <c r="AQ229" s="16"/>
      <c r="AR229" s="16"/>
      <c r="AT229" s="14"/>
      <c r="AU229" s="15"/>
      <c r="AV229" s="51"/>
      <c r="AY229" s="51"/>
    </row>
    <row r="230" spans="1:51" s="41" customFormat="1" x14ac:dyDescent="0.25">
      <c r="A230" s="56"/>
      <c r="B230" s="51"/>
      <c r="K230" s="14"/>
      <c r="R230" s="14"/>
      <c r="S230" s="13"/>
      <c r="T230" s="13"/>
      <c r="U230" s="13"/>
      <c r="V230" s="13"/>
      <c r="W230" s="13"/>
      <c r="X230" s="13"/>
      <c r="Y230" s="14"/>
      <c r="Z230" s="13"/>
      <c r="AA230" s="13"/>
      <c r="AB230" s="13"/>
      <c r="AC230" s="13"/>
      <c r="AD230" s="13"/>
      <c r="AE230" s="13"/>
      <c r="AF230" s="14"/>
      <c r="AG230" s="13"/>
      <c r="AH230" s="13"/>
      <c r="AI230" s="13"/>
      <c r="AJ230" s="13"/>
      <c r="AK230" s="13"/>
      <c r="AL230" s="13"/>
      <c r="AM230" s="14"/>
      <c r="AN230" s="15"/>
      <c r="AQ230" s="16"/>
      <c r="AR230" s="16"/>
      <c r="AT230" s="14"/>
      <c r="AU230" s="15"/>
      <c r="AV230" s="51"/>
      <c r="AY230" s="51"/>
    </row>
    <row r="231" spans="1:51" s="41" customFormat="1" x14ac:dyDescent="0.25">
      <c r="A231" s="56"/>
      <c r="B231" s="51"/>
      <c r="K231" s="14"/>
      <c r="R231" s="14"/>
      <c r="S231" s="13"/>
      <c r="T231" s="13"/>
      <c r="U231" s="13"/>
      <c r="V231" s="13"/>
      <c r="W231" s="13"/>
      <c r="X231" s="13"/>
      <c r="Y231" s="14"/>
      <c r="Z231" s="13"/>
      <c r="AA231" s="13"/>
      <c r="AB231" s="13"/>
      <c r="AC231" s="13"/>
      <c r="AD231" s="13"/>
      <c r="AE231" s="13"/>
      <c r="AF231" s="14"/>
      <c r="AG231" s="13"/>
      <c r="AH231" s="13"/>
      <c r="AI231" s="13"/>
      <c r="AJ231" s="13"/>
      <c r="AK231" s="13"/>
      <c r="AL231" s="13"/>
      <c r="AM231" s="14"/>
      <c r="AN231" s="15"/>
      <c r="AQ231" s="16"/>
      <c r="AR231" s="16"/>
      <c r="AT231" s="14"/>
      <c r="AU231" s="15"/>
      <c r="AV231" s="51"/>
      <c r="AY231" s="51"/>
    </row>
    <row r="232" spans="1:51" s="41" customFormat="1" x14ac:dyDescent="0.25">
      <c r="A232" s="56"/>
      <c r="B232" s="51"/>
      <c r="K232" s="14"/>
      <c r="R232" s="14"/>
      <c r="S232" s="13"/>
      <c r="T232" s="13"/>
      <c r="U232" s="13"/>
      <c r="V232" s="13"/>
      <c r="W232" s="13"/>
      <c r="X232" s="13"/>
      <c r="Y232" s="14"/>
      <c r="Z232" s="13"/>
      <c r="AA232" s="13"/>
      <c r="AB232" s="13"/>
      <c r="AC232" s="13"/>
      <c r="AD232" s="13"/>
      <c r="AE232" s="13"/>
      <c r="AF232" s="14"/>
      <c r="AG232" s="13"/>
      <c r="AH232" s="13"/>
      <c r="AI232" s="13"/>
      <c r="AJ232" s="13"/>
      <c r="AK232" s="13"/>
      <c r="AL232" s="13"/>
      <c r="AM232" s="14"/>
      <c r="AN232" s="15"/>
      <c r="AQ232" s="16"/>
      <c r="AR232" s="16"/>
      <c r="AT232" s="14"/>
      <c r="AU232" s="15"/>
      <c r="AV232" s="51"/>
      <c r="AY232" s="51"/>
    </row>
    <row r="233" spans="1:51" s="41" customFormat="1" x14ac:dyDescent="0.25">
      <c r="A233" s="56"/>
      <c r="B233" s="51"/>
      <c r="K233" s="14"/>
      <c r="R233" s="14"/>
      <c r="S233" s="13"/>
      <c r="T233" s="13"/>
      <c r="U233" s="13"/>
      <c r="V233" s="13"/>
      <c r="W233" s="13"/>
      <c r="X233" s="13"/>
      <c r="Y233" s="14"/>
      <c r="Z233" s="13"/>
      <c r="AA233" s="13"/>
      <c r="AB233" s="13"/>
      <c r="AC233" s="13"/>
      <c r="AD233" s="13"/>
      <c r="AE233" s="13"/>
      <c r="AF233" s="14"/>
      <c r="AG233" s="13"/>
      <c r="AH233" s="13"/>
      <c r="AI233" s="13"/>
      <c r="AJ233" s="13"/>
      <c r="AK233" s="13"/>
      <c r="AL233" s="13"/>
      <c r="AM233" s="14"/>
      <c r="AN233" s="15"/>
      <c r="AQ233" s="16"/>
      <c r="AR233" s="16"/>
      <c r="AT233" s="14"/>
      <c r="AU233" s="15"/>
      <c r="AV233" s="51"/>
      <c r="AY233" s="51"/>
    </row>
    <row r="234" spans="1:51" s="41" customFormat="1" x14ac:dyDescent="0.25">
      <c r="A234" s="56"/>
      <c r="B234" s="51"/>
      <c r="K234" s="14"/>
      <c r="R234" s="14"/>
      <c r="S234" s="13"/>
      <c r="T234" s="13"/>
      <c r="U234" s="13"/>
      <c r="V234" s="13"/>
      <c r="W234" s="13"/>
      <c r="X234" s="13"/>
      <c r="Y234" s="14"/>
      <c r="Z234" s="13"/>
      <c r="AA234" s="13"/>
      <c r="AB234" s="13"/>
      <c r="AC234" s="13"/>
      <c r="AD234" s="13"/>
      <c r="AE234" s="13"/>
      <c r="AF234" s="14"/>
      <c r="AG234" s="13"/>
      <c r="AH234" s="13"/>
      <c r="AI234" s="13"/>
      <c r="AJ234" s="13"/>
      <c r="AK234" s="13"/>
      <c r="AL234" s="13"/>
      <c r="AM234" s="14"/>
      <c r="AN234" s="15"/>
      <c r="AQ234" s="16"/>
      <c r="AR234" s="16"/>
      <c r="AT234" s="14"/>
      <c r="AU234" s="15"/>
      <c r="AV234" s="51"/>
      <c r="AY234" s="51"/>
    </row>
    <row r="235" spans="1:51" s="41" customFormat="1" x14ac:dyDescent="0.25">
      <c r="A235" s="56"/>
      <c r="B235" s="51"/>
      <c r="K235" s="14"/>
      <c r="R235" s="14"/>
      <c r="S235" s="13"/>
      <c r="T235" s="13"/>
      <c r="U235" s="13"/>
      <c r="V235" s="13"/>
      <c r="W235" s="13"/>
      <c r="X235" s="13"/>
      <c r="Y235" s="14"/>
      <c r="Z235" s="13"/>
      <c r="AA235" s="13"/>
      <c r="AB235" s="13"/>
      <c r="AC235" s="13"/>
      <c r="AD235" s="13"/>
      <c r="AE235" s="13"/>
      <c r="AF235" s="14"/>
      <c r="AG235" s="13"/>
      <c r="AH235" s="13"/>
      <c r="AI235" s="13"/>
      <c r="AJ235" s="13"/>
      <c r="AK235" s="13"/>
      <c r="AL235" s="13"/>
      <c r="AM235" s="14"/>
      <c r="AN235" s="15"/>
      <c r="AQ235" s="16"/>
      <c r="AR235" s="16"/>
      <c r="AT235" s="14"/>
      <c r="AU235" s="15"/>
      <c r="AV235" s="51"/>
      <c r="AY235" s="51"/>
    </row>
    <row r="236" spans="1:51" s="41" customFormat="1" x14ac:dyDescent="0.25">
      <c r="A236" s="56"/>
      <c r="B236" s="51"/>
      <c r="K236" s="14"/>
      <c r="R236" s="14"/>
      <c r="S236" s="13"/>
      <c r="T236" s="13"/>
      <c r="U236" s="13"/>
      <c r="V236" s="13"/>
      <c r="W236" s="13"/>
      <c r="X236" s="13"/>
      <c r="Y236" s="14"/>
      <c r="Z236" s="13"/>
      <c r="AA236" s="13"/>
      <c r="AB236" s="13"/>
      <c r="AC236" s="13"/>
      <c r="AD236" s="13"/>
      <c r="AE236" s="13"/>
      <c r="AF236" s="14"/>
      <c r="AG236" s="13"/>
      <c r="AH236" s="13"/>
      <c r="AI236" s="13"/>
      <c r="AJ236" s="13"/>
      <c r="AK236" s="13"/>
      <c r="AL236" s="13"/>
      <c r="AM236" s="14"/>
      <c r="AN236" s="15"/>
      <c r="AQ236" s="16"/>
      <c r="AR236" s="16"/>
      <c r="AT236" s="14"/>
      <c r="AU236" s="15"/>
      <c r="AV236" s="51"/>
      <c r="AY236" s="51"/>
    </row>
    <row r="237" spans="1:51" s="41" customFormat="1" x14ac:dyDescent="0.25">
      <c r="A237" s="56"/>
      <c r="B237" s="51"/>
      <c r="K237" s="14"/>
      <c r="R237" s="14"/>
      <c r="S237" s="13"/>
      <c r="T237" s="13"/>
      <c r="U237" s="13"/>
      <c r="V237" s="13"/>
      <c r="W237" s="13"/>
      <c r="X237" s="13"/>
      <c r="Y237" s="14"/>
      <c r="Z237" s="13"/>
      <c r="AA237" s="13"/>
      <c r="AB237" s="13"/>
      <c r="AC237" s="13"/>
      <c r="AD237" s="13"/>
      <c r="AE237" s="13"/>
      <c r="AF237" s="14"/>
      <c r="AG237" s="13"/>
      <c r="AH237" s="13"/>
      <c r="AI237" s="13"/>
      <c r="AJ237" s="13"/>
      <c r="AK237" s="13"/>
      <c r="AL237" s="13"/>
      <c r="AM237" s="14"/>
      <c r="AN237" s="15"/>
      <c r="AQ237" s="16"/>
      <c r="AR237" s="16"/>
      <c r="AT237" s="14"/>
      <c r="AU237" s="15"/>
      <c r="AV237" s="51"/>
      <c r="AY237" s="51"/>
    </row>
    <row r="238" spans="1:51" s="41" customFormat="1" x14ac:dyDescent="0.25">
      <c r="A238" s="56"/>
      <c r="B238" s="51"/>
      <c r="K238" s="14"/>
      <c r="R238" s="14"/>
      <c r="S238" s="13"/>
      <c r="T238" s="13"/>
      <c r="U238" s="13"/>
      <c r="V238" s="13"/>
      <c r="W238" s="13"/>
      <c r="X238" s="13"/>
      <c r="Y238" s="14"/>
      <c r="Z238" s="13"/>
      <c r="AA238" s="13"/>
      <c r="AB238" s="13"/>
      <c r="AC238" s="13"/>
      <c r="AD238" s="13"/>
      <c r="AE238" s="13"/>
      <c r="AF238" s="14"/>
      <c r="AG238" s="13"/>
      <c r="AH238" s="13"/>
      <c r="AI238" s="13"/>
      <c r="AJ238" s="13"/>
      <c r="AK238" s="13"/>
      <c r="AL238" s="13"/>
      <c r="AM238" s="14"/>
      <c r="AN238" s="15"/>
      <c r="AQ238" s="16"/>
      <c r="AR238" s="16"/>
      <c r="AT238" s="14"/>
      <c r="AU238" s="15"/>
      <c r="AV238" s="51"/>
      <c r="AY238" s="51"/>
    </row>
    <row r="239" spans="1:51" s="41" customFormat="1" x14ac:dyDescent="0.25">
      <c r="A239" s="56"/>
      <c r="B239" s="51"/>
      <c r="K239" s="14"/>
      <c r="R239" s="14"/>
      <c r="S239" s="13"/>
      <c r="T239" s="13"/>
      <c r="U239" s="13"/>
      <c r="V239" s="13"/>
      <c r="W239" s="13"/>
      <c r="X239" s="13"/>
      <c r="Y239" s="14"/>
      <c r="Z239" s="13"/>
      <c r="AA239" s="13"/>
      <c r="AB239" s="13"/>
      <c r="AC239" s="13"/>
      <c r="AD239" s="13"/>
      <c r="AE239" s="13"/>
      <c r="AF239" s="14"/>
      <c r="AG239" s="13"/>
      <c r="AH239" s="13"/>
      <c r="AI239" s="13"/>
      <c r="AJ239" s="13"/>
      <c r="AK239" s="13"/>
      <c r="AL239" s="13"/>
      <c r="AM239" s="14"/>
      <c r="AN239" s="15"/>
      <c r="AQ239" s="16"/>
      <c r="AR239" s="16"/>
      <c r="AT239" s="14"/>
      <c r="AU239" s="15"/>
      <c r="AV239" s="51"/>
      <c r="AY239" s="51"/>
    </row>
    <row r="240" spans="1:51" s="41" customFormat="1" x14ac:dyDescent="0.25">
      <c r="A240" s="56"/>
      <c r="B240" s="51"/>
      <c r="K240" s="14"/>
      <c r="R240" s="14"/>
      <c r="S240" s="13"/>
      <c r="T240" s="13"/>
      <c r="U240" s="13"/>
      <c r="V240" s="13"/>
      <c r="W240" s="13"/>
      <c r="X240" s="13"/>
      <c r="Y240" s="14"/>
      <c r="Z240" s="13"/>
      <c r="AA240" s="13"/>
      <c r="AB240" s="13"/>
      <c r="AC240" s="13"/>
      <c r="AD240" s="13"/>
      <c r="AE240" s="13"/>
      <c r="AF240" s="14"/>
      <c r="AG240" s="13"/>
      <c r="AH240" s="13"/>
      <c r="AI240" s="13"/>
      <c r="AJ240" s="13"/>
      <c r="AK240" s="13"/>
      <c r="AL240" s="13"/>
      <c r="AM240" s="14"/>
      <c r="AN240" s="15"/>
      <c r="AQ240" s="16"/>
      <c r="AR240" s="16"/>
      <c r="AT240" s="14"/>
      <c r="AU240" s="15"/>
      <c r="AV240" s="51"/>
      <c r="AY240" s="51"/>
    </row>
    <row r="241" spans="1:51" s="41" customFormat="1" x14ac:dyDescent="0.25">
      <c r="A241" s="56"/>
      <c r="B241" s="51"/>
      <c r="K241" s="14"/>
      <c r="R241" s="14"/>
      <c r="S241" s="13"/>
      <c r="T241" s="13"/>
      <c r="U241" s="13"/>
      <c r="V241" s="13"/>
      <c r="W241" s="13"/>
      <c r="X241" s="13"/>
      <c r="Y241" s="14"/>
      <c r="Z241" s="13"/>
      <c r="AA241" s="13"/>
      <c r="AB241" s="13"/>
      <c r="AC241" s="13"/>
      <c r="AD241" s="13"/>
      <c r="AE241" s="13"/>
      <c r="AF241" s="14"/>
      <c r="AG241" s="13"/>
      <c r="AH241" s="13"/>
      <c r="AI241" s="13"/>
      <c r="AJ241" s="13"/>
      <c r="AK241" s="13"/>
      <c r="AL241" s="13"/>
      <c r="AM241" s="14"/>
      <c r="AN241" s="15"/>
      <c r="AQ241" s="16"/>
      <c r="AR241" s="16"/>
      <c r="AT241" s="14"/>
      <c r="AU241" s="15"/>
      <c r="AV241" s="51"/>
      <c r="AY241" s="51"/>
    </row>
    <row r="242" spans="1:51" s="41" customFormat="1" x14ac:dyDescent="0.25">
      <c r="A242" s="56"/>
      <c r="B242" s="51"/>
      <c r="K242" s="14"/>
      <c r="R242" s="14"/>
      <c r="S242" s="13"/>
      <c r="T242" s="13"/>
      <c r="U242" s="13"/>
      <c r="V242" s="13"/>
      <c r="W242" s="13"/>
      <c r="X242" s="13"/>
      <c r="Y242" s="14"/>
      <c r="Z242" s="13"/>
      <c r="AA242" s="13"/>
      <c r="AB242" s="13"/>
      <c r="AC242" s="13"/>
      <c r="AD242" s="13"/>
      <c r="AE242" s="13"/>
      <c r="AF242" s="14"/>
      <c r="AG242" s="13"/>
      <c r="AH242" s="13"/>
      <c r="AI242" s="13"/>
      <c r="AJ242" s="13"/>
      <c r="AK242" s="13"/>
      <c r="AL242" s="13"/>
      <c r="AM242" s="14"/>
      <c r="AN242" s="15"/>
      <c r="AQ242" s="16"/>
      <c r="AR242" s="16"/>
      <c r="AT242" s="14"/>
      <c r="AU242" s="15"/>
      <c r="AV242" s="51"/>
      <c r="AY242" s="51"/>
    </row>
    <row r="243" spans="1:51" s="41" customFormat="1" x14ac:dyDescent="0.25">
      <c r="A243" s="56"/>
      <c r="B243" s="51"/>
      <c r="K243" s="14"/>
      <c r="R243" s="14"/>
      <c r="AN243" s="15"/>
      <c r="AQ243" s="16"/>
      <c r="AR243" s="16"/>
      <c r="AT243" s="14"/>
      <c r="AU243" s="15"/>
      <c r="AV243" s="51"/>
      <c r="AY243" s="51"/>
    </row>
    <row r="244" spans="1:51" s="41" customFormat="1" x14ac:dyDescent="0.25">
      <c r="A244" s="56"/>
      <c r="B244" s="51"/>
      <c r="K244" s="14"/>
      <c r="R244" s="14"/>
      <c r="AN244" s="15"/>
      <c r="AQ244" s="16"/>
      <c r="AR244" s="16"/>
      <c r="AT244" s="14"/>
      <c r="AU244" s="15"/>
      <c r="AV244" s="51"/>
      <c r="AY244" s="51"/>
    </row>
    <row r="245" spans="1:51" s="41" customFormat="1" x14ac:dyDescent="0.25">
      <c r="A245" s="56"/>
      <c r="B245" s="51"/>
      <c r="K245" s="14"/>
      <c r="R245" s="14"/>
      <c r="AN245" s="15"/>
      <c r="AQ245" s="16"/>
      <c r="AR245" s="16"/>
      <c r="AT245" s="14"/>
      <c r="AU245" s="15"/>
      <c r="AV245" s="51"/>
      <c r="AY245" s="51"/>
    </row>
    <row r="246" spans="1:51" s="41" customFormat="1" x14ac:dyDescent="0.25">
      <c r="A246" s="56"/>
      <c r="B246" s="51"/>
      <c r="K246" s="14"/>
      <c r="R246" s="14"/>
      <c r="AN246" s="15"/>
      <c r="AQ246" s="16"/>
      <c r="AR246" s="16"/>
      <c r="AT246" s="14"/>
      <c r="AU246" s="15"/>
      <c r="AV246" s="51"/>
      <c r="AY246" s="51"/>
    </row>
    <row r="247" spans="1:51" s="41" customFormat="1" x14ac:dyDescent="0.25">
      <c r="A247" s="56"/>
      <c r="B247" s="51"/>
      <c r="K247" s="14"/>
      <c r="R247" s="14"/>
      <c r="AN247" s="15"/>
      <c r="AQ247" s="16"/>
      <c r="AR247" s="16"/>
      <c r="AT247" s="14"/>
      <c r="AU247" s="15"/>
      <c r="AV247" s="51"/>
      <c r="AY247" s="51"/>
    </row>
    <row r="248" spans="1:51" s="41" customFormat="1" x14ac:dyDescent="0.25">
      <c r="A248" s="56"/>
      <c r="B248" s="51"/>
      <c r="K248" s="14"/>
      <c r="R248" s="14"/>
      <c r="AN248" s="15"/>
      <c r="AQ248" s="16"/>
      <c r="AR248" s="16"/>
      <c r="AT248" s="14"/>
      <c r="AU248" s="15"/>
      <c r="AV248" s="51"/>
      <c r="AY248" s="51"/>
    </row>
    <row r="249" spans="1:51" s="41" customFormat="1" x14ac:dyDescent="0.25">
      <c r="A249" s="56"/>
      <c r="B249" s="51"/>
      <c r="K249" s="14"/>
      <c r="R249" s="14"/>
      <c r="AN249" s="15"/>
      <c r="AQ249" s="16"/>
      <c r="AR249" s="16"/>
      <c r="AT249" s="14"/>
      <c r="AU249" s="15"/>
      <c r="AV249" s="51"/>
      <c r="AY249" s="51"/>
    </row>
    <row r="250" spans="1:51" s="41" customFormat="1" x14ac:dyDescent="0.25">
      <c r="A250" s="56"/>
      <c r="B250" s="51"/>
      <c r="K250" s="14"/>
      <c r="R250" s="14"/>
      <c r="AN250" s="15"/>
      <c r="AQ250" s="16"/>
      <c r="AR250" s="16"/>
      <c r="AT250" s="14"/>
      <c r="AU250" s="15"/>
      <c r="AV250" s="51"/>
      <c r="AY250" s="51"/>
    </row>
    <row r="251" spans="1:51" s="41" customFormat="1" x14ac:dyDescent="0.25">
      <c r="A251" s="56"/>
      <c r="B251" s="51"/>
      <c r="K251" s="14"/>
      <c r="R251" s="14"/>
      <c r="AN251" s="15"/>
      <c r="AQ251" s="16"/>
      <c r="AR251" s="16"/>
      <c r="AT251" s="14"/>
      <c r="AU251" s="15"/>
      <c r="AV251" s="51"/>
      <c r="AY251" s="51"/>
    </row>
    <row r="252" spans="1:51" s="41" customFormat="1" x14ac:dyDescent="0.25">
      <c r="A252" s="56"/>
      <c r="B252" s="51"/>
      <c r="K252" s="14"/>
      <c r="R252" s="14"/>
      <c r="AN252" s="15"/>
      <c r="AQ252" s="16"/>
      <c r="AR252" s="16"/>
      <c r="AT252" s="14"/>
      <c r="AU252" s="15"/>
      <c r="AV252" s="51"/>
      <c r="AY252" s="51"/>
    </row>
    <row r="253" spans="1:51" s="41" customFormat="1" x14ac:dyDescent="0.25">
      <c r="A253" s="56"/>
      <c r="B253" s="51"/>
      <c r="K253" s="14"/>
      <c r="R253" s="14"/>
      <c r="AN253" s="15"/>
      <c r="AQ253" s="16"/>
      <c r="AR253" s="16"/>
      <c r="AT253" s="14"/>
      <c r="AU253" s="15"/>
      <c r="AV253" s="51"/>
      <c r="AY253" s="51"/>
    </row>
    <row r="254" spans="1:51" s="41" customFormat="1" x14ac:dyDescent="0.25">
      <c r="A254" s="56"/>
      <c r="B254" s="51"/>
      <c r="K254" s="14"/>
      <c r="R254" s="14"/>
      <c r="AN254" s="15"/>
      <c r="AQ254" s="16"/>
      <c r="AR254" s="16"/>
      <c r="AT254" s="14"/>
      <c r="AU254" s="15"/>
      <c r="AV254" s="51"/>
      <c r="AY254" s="51"/>
    </row>
    <row r="255" spans="1:51" s="41" customFormat="1" x14ac:dyDescent="0.25">
      <c r="A255" s="56"/>
      <c r="B255" s="51"/>
      <c r="K255" s="14"/>
      <c r="R255" s="14"/>
      <c r="AN255" s="15"/>
      <c r="AQ255" s="16"/>
      <c r="AR255" s="16"/>
      <c r="AT255" s="14"/>
      <c r="AU255" s="15"/>
      <c r="AV255" s="51"/>
      <c r="AY255" s="51"/>
    </row>
    <row r="256" spans="1:51" s="41" customFormat="1" x14ac:dyDescent="0.25">
      <c r="A256" s="56"/>
      <c r="B256" s="51"/>
      <c r="K256" s="14"/>
      <c r="R256" s="14"/>
      <c r="AN256" s="15"/>
      <c r="AQ256" s="16"/>
      <c r="AR256" s="16"/>
      <c r="AT256" s="14"/>
      <c r="AU256" s="15"/>
      <c r="AV256" s="51"/>
      <c r="AY256" s="51"/>
    </row>
    <row r="257" spans="1:51" s="41" customFormat="1" x14ac:dyDescent="0.25">
      <c r="A257" s="56"/>
      <c r="B257" s="51"/>
      <c r="K257" s="14"/>
      <c r="R257" s="14"/>
      <c r="AN257" s="15"/>
      <c r="AQ257" s="16"/>
      <c r="AR257" s="16"/>
      <c r="AT257" s="14"/>
      <c r="AU257" s="15"/>
      <c r="AV257" s="51"/>
      <c r="AY257" s="51"/>
    </row>
    <row r="258" spans="1:51" s="41" customFormat="1" x14ac:dyDescent="0.25">
      <c r="A258" s="56"/>
      <c r="B258" s="51"/>
      <c r="K258" s="14"/>
      <c r="R258" s="14"/>
      <c r="AN258" s="15"/>
      <c r="AQ258" s="16"/>
      <c r="AR258" s="16"/>
      <c r="AT258" s="14"/>
      <c r="AU258" s="15"/>
      <c r="AV258" s="51"/>
      <c r="AY258" s="51"/>
    </row>
    <row r="259" spans="1:51" s="41" customFormat="1" x14ac:dyDescent="0.25">
      <c r="A259" s="56"/>
      <c r="B259" s="51"/>
      <c r="K259" s="14"/>
      <c r="R259" s="14"/>
      <c r="AN259" s="15"/>
      <c r="AQ259" s="16"/>
      <c r="AR259" s="16"/>
      <c r="AT259" s="14"/>
      <c r="AU259" s="15"/>
      <c r="AV259" s="51"/>
      <c r="AY259" s="51"/>
    </row>
    <row r="260" spans="1:51" s="41" customFormat="1" x14ac:dyDescent="0.25">
      <c r="A260" s="56"/>
      <c r="B260" s="51"/>
      <c r="K260" s="14"/>
      <c r="R260" s="14"/>
      <c r="AN260" s="15"/>
      <c r="AQ260" s="16"/>
      <c r="AR260" s="16"/>
      <c r="AT260" s="14"/>
      <c r="AU260" s="15"/>
      <c r="AV260" s="51"/>
      <c r="AY260" s="51"/>
    </row>
    <row r="261" spans="1:51" s="41" customFormat="1" x14ac:dyDescent="0.25">
      <c r="A261" s="56"/>
      <c r="B261" s="51"/>
      <c r="K261" s="14"/>
      <c r="R261" s="14"/>
      <c r="AN261" s="15"/>
      <c r="AQ261" s="16"/>
      <c r="AR261" s="16"/>
      <c r="AT261" s="14"/>
      <c r="AU261" s="15"/>
      <c r="AV261" s="51"/>
      <c r="AY261" s="51"/>
    </row>
    <row r="262" spans="1:51" s="41" customFormat="1" x14ac:dyDescent="0.25">
      <c r="A262" s="56"/>
      <c r="B262" s="51"/>
      <c r="K262" s="14"/>
      <c r="R262" s="14"/>
      <c r="AN262" s="15"/>
      <c r="AQ262" s="16"/>
      <c r="AR262" s="16"/>
      <c r="AT262" s="14"/>
      <c r="AU262" s="15"/>
      <c r="AV262" s="51"/>
      <c r="AY262" s="51"/>
    </row>
    <row r="263" spans="1:51" s="41" customFormat="1" x14ac:dyDescent="0.25">
      <c r="A263" s="56"/>
      <c r="B263" s="51"/>
      <c r="K263" s="14"/>
      <c r="R263" s="14"/>
      <c r="AN263" s="15"/>
      <c r="AQ263" s="16"/>
      <c r="AR263" s="16"/>
      <c r="AT263" s="14"/>
      <c r="AU263" s="15"/>
      <c r="AV263" s="51"/>
      <c r="AY263" s="51"/>
    </row>
    <row r="264" spans="1:51" s="41" customFormat="1" x14ac:dyDescent="0.25">
      <c r="A264" s="56"/>
      <c r="B264" s="51"/>
      <c r="K264" s="14"/>
      <c r="R264" s="14"/>
      <c r="AN264" s="15"/>
      <c r="AQ264" s="16"/>
      <c r="AR264" s="16"/>
      <c r="AT264" s="14"/>
      <c r="AU264" s="15"/>
      <c r="AV264" s="51"/>
      <c r="AY264" s="51"/>
    </row>
    <row r="265" spans="1:51" s="41" customFormat="1" x14ac:dyDescent="0.25">
      <c r="A265" s="56"/>
      <c r="B265" s="51"/>
      <c r="K265" s="14"/>
      <c r="R265" s="14"/>
      <c r="AN265" s="15"/>
      <c r="AQ265" s="16"/>
      <c r="AR265" s="16"/>
      <c r="AT265" s="14"/>
      <c r="AU265" s="15"/>
      <c r="AV265" s="51"/>
      <c r="AY265" s="51"/>
    </row>
    <row r="266" spans="1:51" s="41" customFormat="1" x14ac:dyDescent="0.25">
      <c r="A266" s="56"/>
      <c r="B266" s="51"/>
      <c r="K266" s="14"/>
      <c r="R266" s="14"/>
      <c r="AN266" s="15"/>
      <c r="AQ266" s="16"/>
      <c r="AR266" s="16"/>
      <c r="AT266" s="14"/>
      <c r="AU266" s="15"/>
      <c r="AV266" s="51"/>
      <c r="AY266" s="51"/>
    </row>
    <row r="267" spans="1:51" s="41" customFormat="1" x14ac:dyDescent="0.25">
      <c r="A267" s="56"/>
      <c r="B267" s="51"/>
      <c r="K267" s="14"/>
      <c r="R267" s="14"/>
      <c r="AN267" s="15"/>
      <c r="AQ267" s="16"/>
      <c r="AR267" s="16"/>
      <c r="AT267" s="14"/>
      <c r="AU267" s="15"/>
      <c r="AV267" s="51"/>
      <c r="AY267" s="51"/>
    </row>
    <row r="268" spans="1:51" s="41" customFormat="1" x14ac:dyDescent="0.25">
      <c r="A268" s="56"/>
      <c r="B268" s="51"/>
      <c r="K268" s="14"/>
      <c r="R268" s="14"/>
      <c r="AN268" s="15"/>
      <c r="AQ268" s="16"/>
      <c r="AR268" s="16"/>
      <c r="AT268" s="14"/>
      <c r="AU268" s="15"/>
      <c r="AV268" s="51"/>
      <c r="AY268" s="51"/>
    </row>
    <row r="269" spans="1:51" s="41" customFormat="1" x14ac:dyDescent="0.25">
      <c r="A269" s="56"/>
      <c r="B269" s="51"/>
      <c r="K269" s="14"/>
      <c r="R269" s="14"/>
      <c r="AN269" s="15"/>
      <c r="AQ269" s="16"/>
      <c r="AR269" s="16"/>
      <c r="AT269" s="14"/>
      <c r="AU269" s="15"/>
      <c r="AV269" s="51"/>
      <c r="AY269" s="51"/>
    </row>
    <row r="270" spans="1:51" s="41" customFormat="1" x14ac:dyDescent="0.25">
      <c r="A270" s="56"/>
      <c r="B270" s="51"/>
      <c r="K270" s="14"/>
      <c r="R270" s="14"/>
      <c r="AN270" s="15"/>
      <c r="AQ270" s="16"/>
      <c r="AR270" s="16"/>
      <c r="AT270" s="14"/>
      <c r="AU270" s="15"/>
      <c r="AV270" s="51"/>
      <c r="AY270" s="51"/>
    </row>
    <row r="271" spans="1:51" s="41" customFormat="1" x14ac:dyDescent="0.25">
      <c r="A271" s="56"/>
      <c r="B271" s="51"/>
      <c r="K271" s="14"/>
      <c r="R271" s="14"/>
      <c r="AN271" s="15"/>
      <c r="AQ271" s="16"/>
      <c r="AR271" s="16"/>
      <c r="AT271" s="14"/>
      <c r="AU271" s="15"/>
      <c r="AV271" s="51"/>
      <c r="AY271" s="51"/>
    </row>
    <row r="272" spans="1:51" s="41" customFormat="1" x14ac:dyDescent="0.25">
      <c r="A272" s="56"/>
      <c r="B272" s="51"/>
      <c r="K272" s="14"/>
      <c r="R272" s="14"/>
      <c r="AN272" s="15"/>
      <c r="AQ272" s="16"/>
      <c r="AR272" s="16"/>
      <c r="AT272" s="14"/>
      <c r="AU272" s="15"/>
      <c r="AV272" s="51"/>
      <c r="AY272" s="51"/>
    </row>
    <row r="273" spans="1:51" s="41" customFormat="1" x14ac:dyDescent="0.25">
      <c r="A273" s="56"/>
      <c r="B273" s="51"/>
      <c r="K273" s="14"/>
      <c r="R273" s="14"/>
      <c r="AN273" s="15"/>
      <c r="AQ273" s="16"/>
      <c r="AR273" s="16"/>
      <c r="AT273" s="14"/>
      <c r="AU273" s="15"/>
      <c r="AV273" s="51"/>
      <c r="AY273" s="51"/>
    </row>
    <row r="274" spans="1:51" s="41" customFormat="1" x14ac:dyDescent="0.25">
      <c r="A274" s="56"/>
      <c r="B274" s="51"/>
      <c r="K274" s="14"/>
      <c r="R274" s="14"/>
      <c r="AN274" s="15"/>
      <c r="AQ274" s="16"/>
      <c r="AR274" s="16"/>
      <c r="AT274" s="14"/>
      <c r="AU274" s="15"/>
      <c r="AV274" s="51"/>
      <c r="AY274" s="51"/>
    </row>
    <row r="275" spans="1:51" s="41" customFormat="1" x14ac:dyDescent="0.25">
      <c r="A275" s="56"/>
      <c r="B275" s="51"/>
      <c r="K275" s="14"/>
      <c r="R275" s="14"/>
      <c r="AN275" s="15"/>
      <c r="AQ275" s="16"/>
      <c r="AR275" s="16"/>
      <c r="AT275" s="14"/>
      <c r="AU275" s="15"/>
      <c r="AV275" s="51"/>
      <c r="AY275" s="51"/>
    </row>
    <row r="276" spans="1:51" s="41" customFormat="1" x14ac:dyDescent="0.25">
      <c r="A276" s="56"/>
      <c r="B276" s="51"/>
      <c r="K276" s="14"/>
      <c r="R276" s="14"/>
      <c r="AN276" s="15"/>
      <c r="AQ276" s="16"/>
      <c r="AR276" s="16"/>
      <c r="AT276" s="14"/>
      <c r="AU276" s="15"/>
      <c r="AV276" s="51"/>
      <c r="AY276" s="51"/>
    </row>
    <row r="277" spans="1:51" s="41" customFormat="1" x14ac:dyDescent="0.25">
      <c r="A277" s="56"/>
      <c r="B277" s="51"/>
      <c r="K277" s="14"/>
      <c r="R277" s="14"/>
      <c r="AN277" s="15"/>
      <c r="AQ277" s="16"/>
      <c r="AR277" s="16"/>
      <c r="AT277" s="14"/>
      <c r="AU277" s="15"/>
      <c r="AV277" s="51"/>
      <c r="AY277" s="51"/>
    </row>
    <row r="278" spans="1:51" s="41" customFormat="1" x14ac:dyDescent="0.25">
      <c r="A278" s="56"/>
      <c r="B278" s="51"/>
      <c r="K278" s="14"/>
      <c r="R278" s="14"/>
      <c r="AN278" s="15"/>
      <c r="AQ278" s="16"/>
      <c r="AR278" s="16"/>
      <c r="AT278" s="14"/>
      <c r="AU278" s="15"/>
      <c r="AV278" s="51"/>
      <c r="AY278" s="51"/>
    </row>
    <row r="279" spans="1:51" s="41" customFormat="1" x14ac:dyDescent="0.25">
      <c r="A279" s="56"/>
      <c r="B279" s="51"/>
      <c r="K279" s="14"/>
      <c r="R279" s="14"/>
      <c r="AN279" s="15"/>
      <c r="AQ279" s="16"/>
      <c r="AR279" s="16"/>
      <c r="AT279" s="14"/>
      <c r="AU279" s="15"/>
      <c r="AV279" s="51"/>
      <c r="AY279" s="51"/>
    </row>
    <row r="280" spans="1:51" s="41" customFormat="1" x14ac:dyDescent="0.25">
      <c r="A280" s="56"/>
      <c r="B280" s="51"/>
      <c r="K280" s="14"/>
      <c r="R280" s="14"/>
      <c r="AN280" s="15"/>
      <c r="AQ280" s="16"/>
      <c r="AR280" s="16"/>
      <c r="AT280" s="14"/>
      <c r="AU280" s="15"/>
      <c r="AV280" s="51"/>
      <c r="AY280" s="51"/>
    </row>
    <row r="281" spans="1:51" s="41" customFormat="1" x14ac:dyDescent="0.25">
      <c r="A281" s="56"/>
      <c r="B281" s="51"/>
      <c r="K281" s="14"/>
      <c r="R281" s="14"/>
      <c r="AN281" s="15"/>
      <c r="AQ281" s="16"/>
      <c r="AR281" s="16"/>
      <c r="AT281" s="14"/>
      <c r="AU281" s="15"/>
      <c r="AV281" s="51"/>
      <c r="AY281" s="51"/>
    </row>
    <row r="282" spans="1:51" s="41" customFormat="1" x14ac:dyDescent="0.25">
      <c r="A282" s="56"/>
      <c r="B282" s="51"/>
      <c r="K282" s="14"/>
      <c r="R282" s="14"/>
      <c r="AN282" s="15"/>
      <c r="AQ282" s="16"/>
      <c r="AR282" s="16"/>
      <c r="AT282" s="14"/>
      <c r="AU282" s="15"/>
      <c r="AV282" s="51"/>
      <c r="AY282" s="51"/>
    </row>
    <row r="283" spans="1:51" s="41" customFormat="1" x14ac:dyDescent="0.25">
      <c r="A283" s="56"/>
      <c r="B283" s="51"/>
      <c r="K283" s="14"/>
      <c r="R283" s="14"/>
      <c r="AN283" s="15"/>
      <c r="AQ283" s="16"/>
      <c r="AR283" s="16"/>
      <c r="AT283" s="14"/>
      <c r="AU283" s="15"/>
      <c r="AV283" s="51"/>
      <c r="AY283" s="51"/>
    </row>
    <row r="284" spans="1:51" s="41" customFormat="1" x14ac:dyDescent="0.25">
      <c r="A284" s="56"/>
      <c r="B284" s="51"/>
      <c r="K284" s="14"/>
      <c r="R284" s="14"/>
      <c r="AN284" s="15"/>
      <c r="AQ284" s="16"/>
      <c r="AR284" s="16"/>
      <c r="AT284" s="14"/>
      <c r="AU284" s="15"/>
      <c r="AV284" s="51"/>
      <c r="AY284" s="51"/>
    </row>
    <row r="285" spans="1:51" s="41" customFormat="1" x14ac:dyDescent="0.25">
      <c r="A285" s="56"/>
      <c r="B285" s="51"/>
      <c r="K285" s="14"/>
      <c r="R285" s="14"/>
      <c r="AN285" s="15"/>
      <c r="AQ285" s="16"/>
      <c r="AR285" s="16"/>
      <c r="AT285" s="14"/>
      <c r="AU285" s="15"/>
      <c r="AV285" s="51"/>
      <c r="AY285" s="51"/>
    </row>
    <row r="286" spans="1:51" s="41" customFormat="1" x14ac:dyDescent="0.25">
      <c r="A286" s="56"/>
      <c r="B286" s="51"/>
      <c r="K286" s="14"/>
      <c r="R286" s="14"/>
      <c r="AN286" s="15"/>
      <c r="AQ286" s="16"/>
      <c r="AR286" s="16"/>
      <c r="AT286" s="14"/>
      <c r="AU286" s="15"/>
      <c r="AV286" s="51"/>
      <c r="AY286" s="51"/>
    </row>
    <row r="287" spans="1:51" s="41" customFormat="1" x14ac:dyDescent="0.25">
      <c r="A287" s="56"/>
      <c r="B287" s="51"/>
      <c r="K287" s="14"/>
      <c r="R287" s="14"/>
      <c r="AN287" s="15"/>
      <c r="AQ287" s="16"/>
      <c r="AR287" s="16"/>
      <c r="AT287" s="14"/>
      <c r="AU287" s="15"/>
      <c r="AV287" s="51"/>
      <c r="AY287" s="51"/>
    </row>
    <row r="288" spans="1:51" s="41" customFormat="1" x14ac:dyDescent="0.25">
      <c r="A288" s="56"/>
      <c r="B288" s="51"/>
      <c r="K288" s="14"/>
      <c r="R288" s="14"/>
      <c r="AN288" s="15"/>
      <c r="AQ288" s="16"/>
      <c r="AR288" s="16"/>
      <c r="AT288" s="14"/>
      <c r="AU288" s="15"/>
      <c r="AV288" s="51"/>
      <c r="AY288" s="51"/>
    </row>
    <row r="289" spans="1:51" s="41" customFormat="1" x14ac:dyDescent="0.25">
      <c r="A289" s="56"/>
      <c r="B289" s="51"/>
      <c r="K289" s="14"/>
      <c r="R289" s="14"/>
      <c r="AN289" s="15"/>
      <c r="AQ289" s="16"/>
      <c r="AR289" s="16"/>
      <c r="AT289" s="14"/>
      <c r="AU289" s="15"/>
      <c r="AV289" s="51"/>
      <c r="AY289" s="51"/>
    </row>
    <row r="290" spans="1:51" s="41" customFormat="1" x14ac:dyDescent="0.25">
      <c r="A290" s="56"/>
      <c r="B290" s="51"/>
      <c r="K290" s="14"/>
      <c r="R290" s="14"/>
      <c r="AN290" s="15"/>
      <c r="AQ290" s="16"/>
      <c r="AR290" s="16"/>
      <c r="AT290" s="14"/>
      <c r="AU290" s="15"/>
      <c r="AV290" s="51"/>
      <c r="AY290" s="51"/>
    </row>
    <row r="291" spans="1:51" s="41" customFormat="1" x14ac:dyDescent="0.25">
      <c r="A291" s="56"/>
      <c r="B291" s="51"/>
      <c r="K291" s="14"/>
      <c r="R291" s="14"/>
      <c r="AN291" s="15"/>
      <c r="AQ291" s="16"/>
      <c r="AR291" s="16"/>
      <c r="AT291" s="14"/>
      <c r="AU291" s="15"/>
      <c r="AV291" s="51"/>
      <c r="AY291" s="51"/>
    </row>
    <row r="292" spans="1:51" s="41" customFormat="1" x14ac:dyDescent="0.25">
      <c r="A292" s="56"/>
      <c r="B292" s="51"/>
      <c r="K292" s="14"/>
      <c r="R292" s="14"/>
      <c r="AN292" s="15"/>
      <c r="AQ292" s="16"/>
      <c r="AR292" s="16"/>
      <c r="AT292" s="14"/>
      <c r="AU292" s="15"/>
      <c r="AV292" s="51"/>
      <c r="AY292" s="51"/>
    </row>
    <row r="293" spans="1:51" s="41" customFormat="1" x14ac:dyDescent="0.25">
      <c r="A293" s="56"/>
      <c r="B293" s="51"/>
      <c r="K293" s="14"/>
      <c r="R293" s="14"/>
      <c r="AN293" s="15"/>
      <c r="AQ293" s="16"/>
      <c r="AR293" s="16"/>
      <c r="AT293" s="14"/>
      <c r="AU293" s="15"/>
      <c r="AV293" s="51"/>
      <c r="AY293" s="51"/>
    </row>
    <row r="294" spans="1:51" s="41" customFormat="1" x14ac:dyDescent="0.25">
      <c r="A294" s="56"/>
      <c r="B294" s="51"/>
      <c r="K294" s="14"/>
      <c r="R294" s="14"/>
      <c r="AN294" s="15"/>
      <c r="AQ294" s="16"/>
      <c r="AR294" s="16"/>
      <c r="AT294" s="14"/>
      <c r="AU294" s="15"/>
      <c r="AV294" s="51"/>
      <c r="AY294" s="51"/>
    </row>
    <row r="295" spans="1:51" s="41" customFormat="1" x14ac:dyDescent="0.25">
      <c r="A295" s="56"/>
      <c r="B295" s="51"/>
      <c r="K295" s="14"/>
      <c r="R295" s="14"/>
      <c r="AN295" s="15"/>
      <c r="AQ295" s="16"/>
      <c r="AR295" s="16"/>
      <c r="AT295" s="14"/>
      <c r="AU295" s="15"/>
      <c r="AV295" s="51"/>
      <c r="AY295" s="51"/>
    </row>
    <row r="296" spans="1:51" s="41" customFormat="1" x14ac:dyDescent="0.25">
      <c r="A296" s="56"/>
      <c r="B296" s="51"/>
      <c r="K296" s="14"/>
      <c r="R296" s="14"/>
      <c r="AN296" s="15"/>
      <c r="AQ296" s="16"/>
      <c r="AR296" s="16"/>
      <c r="AT296" s="14"/>
      <c r="AU296" s="15"/>
      <c r="AV296" s="51"/>
      <c r="AY296" s="51"/>
    </row>
    <row r="297" spans="1:51" s="41" customFormat="1" x14ac:dyDescent="0.25">
      <c r="A297" s="56"/>
      <c r="B297" s="51"/>
      <c r="K297" s="14"/>
      <c r="R297" s="14"/>
      <c r="AN297" s="15"/>
      <c r="AQ297" s="16"/>
      <c r="AR297" s="16"/>
      <c r="AT297" s="14"/>
      <c r="AU297" s="15"/>
      <c r="AV297" s="51"/>
      <c r="AY297" s="51"/>
    </row>
    <row r="298" spans="1:51" s="41" customFormat="1" x14ac:dyDescent="0.25">
      <c r="A298" s="56"/>
      <c r="B298" s="51"/>
      <c r="K298" s="14"/>
      <c r="R298" s="14"/>
      <c r="AN298" s="15"/>
      <c r="AQ298" s="16"/>
      <c r="AR298" s="16"/>
      <c r="AT298" s="14"/>
      <c r="AU298" s="15"/>
      <c r="AV298" s="51"/>
      <c r="AY298" s="51"/>
    </row>
    <row r="299" spans="1:51" s="41" customFormat="1" x14ac:dyDescent="0.25">
      <c r="A299" s="56"/>
      <c r="B299" s="51"/>
      <c r="K299" s="14"/>
      <c r="R299" s="14"/>
      <c r="AN299" s="15"/>
      <c r="AQ299" s="16"/>
      <c r="AR299" s="16"/>
      <c r="AT299" s="14"/>
      <c r="AU299" s="15"/>
      <c r="AV299" s="51"/>
      <c r="AY299" s="51"/>
    </row>
    <row r="300" spans="1:51" s="41" customFormat="1" x14ac:dyDescent="0.25">
      <c r="A300" s="56"/>
      <c r="B300" s="51"/>
      <c r="S300" s="13"/>
      <c r="T300" s="13"/>
      <c r="U300" s="13"/>
      <c r="V300" s="13"/>
      <c r="W300" s="13"/>
      <c r="X300" s="13"/>
      <c r="Y300" s="14"/>
      <c r="Z300" s="13"/>
      <c r="AA300" s="13"/>
      <c r="AB300" s="13"/>
      <c r="AC300" s="13"/>
      <c r="AD300" s="13"/>
      <c r="AE300" s="13"/>
      <c r="AF300" s="14"/>
      <c r="AG300" s="13"/>
      <c r="AH300" s="13"/>
      <c r="AI300" s="13"/>
      <c r="AJ300" s="13"/>
      <c r="AK300" s="13"/>
      <c r="AL300" s="13"/>
      <c r="AM300" s="14"/>
      <c r="AN300" s="15"/>
      <c r="AQ300" s="16"/>
      <c r="AR300" s="16"/>
      <c r="AT300" s="14"/>
      <c r="AU300" s="15"/>
      <c r="AV300" s="51"/>
      <c r="AY300" s="51"/>
    </row>
    <row r="301" spans="1:51" s="41" customFormat="1" x14ac:dyDescent="0.25">
      <c r="A301" s="56"/>
      <c r="B301" s="51"/>
      <c r="S301" s="13"/>
      <c r="T301" s="13"/>
      <c r="U301" s="13"/>
      <c r="V301" s="13"/>
      <c r="W301" s="13"/>
      <c r="X301" s="13"/>
      <c r="Y301" s="14"/>
      <c r="Z301" s="13"/>
      <c r="AA301" s="13"/>
      <c r="AB301" s="13"/>
      <c r="AC301" s="13"/>
      <c r="AD301" s="13"/>
      <c r="AE301" s="13"/>
      <c r="AF301" s="14"/>
      <c r="AG301" s="13"/>
      <c r="AH301" s="13"/>
      <c r="AI301" s="13"/>
      <c r="AJ301" s="13"/>
      <c r="AK301" s="13"/>
      <c r="AL301" s="13"/>
      <c r="AM301" s="14"/>
      <c r="AN301" s="15"/>
      <c r="AQ301" s="16"/>
      <c r="AR301" s="16"/>
      <c r="AT301" s="14"/>
      <c r="AU301" s="15"/>
      <c r="AV301" s="51"/>
      <c r="AY301" s="51"/>
    </row>
    <row r="302" spans="1:51" s="41" customFormat="1" x14ac:dyDescent="0.25">
      <c r="A302" s="56"/>
      <c r="B302" s="51"/>
      <c r="S302" s="13"/>
      <c r="T302" s="13"/>
      <c r="U302" s="13"/>
      <c r="V302" s="13"/>
      <c r="W302" s="13"/>
      <c r="X302" s="13"/>
      <c r="Y302" s="14"/>
      <c r="Z302" s="13"/>
      <c r="AA302" s="13"/>
      <c r="AB302" s="13"/>
      <c r="AC302" s="13"/>
      <c r="AD302" s="13"/>
      <c r="AE302" s="13"/>
      <c r="AF302" s="14"/>
      <c r="AG302" s="13"/>
      <c r="AH302" s="13"/>
      <c r="AI302" s="13"/>
      <c r="AJ302" s="13"/>
      <c r="AK302" s="13"/>
      <c r="AL302" s="13"/>
      <c r="AM302" s="14"/>
      <c r="AN302" s="15"/>
      <c r="AQ302" s="16"/>
      <c r="AR302" s="16"/>
      <c r="AT302" s="14"/>
      <c r="AU302" s="15"/>
      <c r="AV302" s="51"/>
      <c r="AY302" s="51"/>
    </row>
    <row r="303" spans="1:51" s="41" customFormat="1" x14ac:dyDescent="0.25">
      <c r="A303" s="56"/>
      <c r="B303" s="51"/>
      <c r="S303" s="13"/>
      <c r="T303" s="13"/>
      <c r="U303" s="13"/>
      <c r="V303" s="13"/>
      <c r="W303" s="13"/>
      <c r="X303" s="13"/>
      <c r="Y303" s="14"/>
      <c r="Z303" s="13"/>
      <c r="AA303" s="13"/>
      <c r="AB303" s="13"/>
      <c r="AC303" s="13"/>
      <c r="AD303" s="13"/>
      <c r="AE303" s="13"/>
      <c r="AF303" s="14"/>
      <c r="AG303" s="13"/>
      <c r="AH303" s="13"/>
      <c r="AI303" s="13"/>
      <c r="AJ303" s="13"/>
      <c r="AK303" s="13"/>
      <c r="AL303" s="13"/>
      <c r="AM303" s="14"/>
      <c r="AN303" s="15"/>
      <c r="AQ303" s="16"/>
      <c r="AR303" s="16"/>
      <c r="AT303" s="14"/>
      <c r="AU303" s="15"/>
      <c r="AV303" s="51"/>
      <c r="AY303" s="51"/>
    </row>
    <row r="304" spans="1:51" s="41" customFormat="1" x14ac:dyDescent="0.25">
      <c r="A304" s="56"/>
      <c r="B304" s="51"/>
      <c r="S304" s="13"/>
      <c r="T304" s="13"/>
      <c r="U304" s="13"/>
      <c r="V304" s="13"/>
      <c r="W304" s="13"/>
      <c r="X304" s="13"/>
      <c r="Y304" s="14"/>
      <c r="Z304" s="13"/>
      <c r="AA304" s="13"/>
      <c r="AB304" s="13"/>
      <c r="AC304" s="13"/>
      <c r="AD304" s="13"/>
      <c r="AE304" s="13"/>
      <c r="AF304" s="14"/>
      <c r="AG304" s="13"/>
      <c r="AH304" s="13"/>
      <c r="AI304" s="13"/>
      <c r="AJ304" s="13"/>
      <c r="AK304" s="13"/>
      <c r="AL304" s="13"/>
      <c r="AM304" s="14"/>
      <c r="AN304" s="15"/>
      <c r="AQ304" s="16"/>
      <c r="AR304" s="16"/>
      <c r="AT304" s="14"/>
      <c r="AU304" s="15"/>
      <c r="AV304" s="51"/>
      <c r="AY304" s="51"/>
    </row>
    <row r="305" spans="1:51" s="41" customFormat="1" x14ac:dyDescent="0.25">
      <c r="A305" s="56"/>
      <c r="B305" s="51"/>
      <c r="S305" s="13"/>
      <c r="T305" s="13"/>
      <c r="U305" s="13"/>
      <c r="V305" s="13"/>
      <c r="W305" s="13"/>
      <c r="X305" s="13"/>
      <c r="Y305" s="14"/>
      <c r="Z305" s="13"/>
      <c r="AA305" s="13"/>
      <c r="AB305" s="13"/>
      <c r="AC305" s="13"/>
      <c r="AD305" s="13"/>
      <c r="AE305" s="13"/>
      <c r="AF305" s="14"/>
      <c r="AG305" s="13"/>
      <c r="AH305" s="13"/>
      <c r="AI305" s="13"/>
      <c r="AJ305" s="13"/>
      <c r="AK305" s="13"/>
      <c r="AL305" s="13"/>
      <c r="AM305" s="14"/>
      <c r="AN305" s="15"/>
      <c r="AQ305" s="16"/>
      <c r="AR305" s="16"/>
      <c r="AT305" s="14"/>
      <c r="AU305" s="15"/>
      <c r="AV305" s="51"/>
      <c r="AY305" s="51"/>
    </row>
    <row r="306" spans="1:51" s="41" customFormat="1" x14ac:dyDescent="0.25">
      <c r="A306" s="56"/>
      <c r="B306" s="51"/>
      <c r="S306" s="13"/>
      <c r="T306" s="13"/>
      <c r="U306" s="13"/>
      <c r="V306" s="13"/>
      <c r="W306" s="13"/>
      <c r="X306" s="13"/>
      <c r="Y306" s="14"/>
      <c r="Z306" s="13"/>
      <c r="AA306" s="13"/>
      <c r="AB306" s="13"/>
      <c r="AC306" s="13"/>
      <c r="AD306" s="13"/>
      <c r="AE306" s="13"/>
      <c r="AF306" s="14"/>
      <c r="AG306" s="13"/>
      <c r="AH306" s="13"/>
      <c r="AI306" s="13"/>
      <c r="AJ306" s="13"/>
      <c r="AK306" s="13"/>
      <c r="AL306" s="13"/>
      <c r="AM306" s="14"/>
      <c r="AN306" s="15"/>
      <c r="AQ306" s="16"/>
      <c r="AR306" s="16"/>
      <c r="AT306" s="14"/>
      <c r="AU306" s="15"/>
      <c r="AV306" s="51"/>
      <c r="AY306" s="51"/>
    </row>
    <row r="307" spans="1:51" s="41" customFormat="1" x14ac:dyDescent="0.25">
      <c r="A307" s="56"/>
      <c r="B307" s="51"/>
      <c r="AQ307" s="16"/>
      <c r="AR307" s="16"/>
      <c r="AT307" s="14"/>
      <c r="AU307" s="15"/>
      <c r="AV307" s="51"/>
      <c r="AY307" s="51"/>
    </row>
    <row r="308" spans="1:51" s="41" customFormat="1" x14ac:dyDescent="0.25">
      <c r="A308" s="56"/>
      <c r="B308" s="51"/>
      <c r="S308" s="13"/>
      <c r="T308" s="13"/>
      <c r="U308" s="13"/>
      <c r="V308" s="13"/>
      <c r="W308" s="13"/>
      <c r="X308" s="13"/>
      <c r="Y308" s="14"/>
      <c r="Z308" s="13"/>
      <c r="AA308" s="13"/>
      <c r="AB308" s="13"/>
      <c r="AC308" s="13"/>
      <c r="AD308" s="13"/>
      <c r="AE308" s="13"/>
      <c r="AF308" s="14"/>
      <c r="AG308" s="13"/>
      <c r="AH308" s="13"/>
      <c r="AI308" s="13"/>
      <c r="AJ308" s="13"/>
      <c r="AK308" s="13"/>
      <c r="AL308" s="13"/>
      <c r="AM308" s="14"/>
      <c r="AN308" s="15"/>
      <c r="AQ308" s="16"/>
      <c r="AR308" s="16"/>
      <c r="AT308" s="14"/>
      <c r="AU308" s="15"/>
      <c r="AV308" s="51"/>
      <c r="AY308" s="51"/>
    </row>
    <row r="309" spans="1:51" s="41" customFormat="1" x14ac:dyDescent="0.25">
      <c r="A309" s="56"/>
      <c r="B309" s="51"/>
      <c r="AQ309" s="16"/>
      <c r="AR309" s="16"/>
      <c r="AT309" s="14"/>
      <c r="AU309" s="15"/>
      <c r="AV309" s="51"/>
      <c r="AY309" s="51"/>
    </row>
    <row r="310" spans="1:51" s="41" customFormat="1" x14ac:dyDescent="0.25">
      <c r="A310" s="56"/>
      <c r="B310" s="51"/>
      <c r="AQ310" s="16"/>
      <c r="AR310" s="16"/>
      <c r="AT310" s="14"/>
      <c r="AU310" s="15"/>
      <c r="AV310" s="51"/>
      <c r="AY310" s="51"/>
    </row>
    <row r="311" spans="1:51" s="41" customFormat="1" x14ac:dyDescent="0.25">
      <c r="A311" s="56"/>
      <c r="B311" s="51"/>
      <c r="S311" s="13"/>
      <c r="T311" s="13"/>
      <c r="U311" s="13"/>
      <c r="V311" s="13"/>
      <c r="W311" s="13"/>
      <c r="X311" s="13"/>
      <c r="Y311" s="14"/>
      <c r="Z311" s="13"/>
      <c r="AA311" s="13"/>
      <c r="AB311" s="13"/>
      <c r="AC311" s="13"/>
      <c r="AD311" s="13"/>
      <c r="AE311" s="13"/>
      <c r="AF311" s="14"/>
      <c r="AG311" s="13"/>
      <c r="AH311" s="13"/>
      <c r="AI311" s="13"/>
      <c r="AJ311" s="13"/>
      <c r="AK311" s="13"/>
      <c r="AL311" s="13"/>
      <c r="AM311" s="14"/>
      <c r="AN311" s="15"/>
      <c r="AQ311" s="16"/>
      <c r="AR311" s="16"/>
      <c r="AT311" s="14"/>
      <c r="AU311" s="15"/>
      <c r="AV311" s="51"/>
      <c r="AY311" s="51"/>
    </row>
    <row r="312" spans="1:51" s="41" customFormat="1" x14ac:dyDescent="0.25">
      <c r="A312" s="56"/>
      <c r="B312" s="51"/>
      <c r="S312" s="13"/>
      <c r="T312" s="13"/>
      <c r="U312" s="13"/>
      <c r="V312" s="13"/>
      <c r="W312" s="13"/>
      <c r="X312" s="13"/>
      <c r="Y312" s="14"/>
      <c r="Z312" s="13"/>
      <c r="AA312" s="13"/>
      <c r="AB312" s="13"/>
      <c r="AC312" s="13"/>
      <c r="AD312" s="13"/>
      <c r="AE312" s="13"/>
      <c r="AF312" s="14"/>
      <c r="AG312" s="13"/>
      <c r="AH312" s="13"/>
      <c r="AI312" s="13"/>
      <c r="AJ312" s="13"/>
      <c r="AK312" s="13"/>
      <c r="AL312" s="13"/>
      <c r="AM312" s="14"/>
      <c r="AN312" s="15"/>
      <c r="AQ312" s="16"/>
      <c r="AR312" s="16"/>
      <c r="AT312" s="14"/>
      <c r="AU312" s="15"/>
      <c r="AV312" s="51"/>
      <c r="AY312" s="51"/>
    </row>
    <row r="313" spans="1:51" s="41" customFormat="1" x14ac:dyDescent="0.25">
      <c r="A313" s="56"/>
      <c r="B313" s="51"/>
      <c r="AQ313" s="16"/>
      <c r="AR313" s="16"/>
      <c r="AT313" s="14"/>
      <c r="AU313" s="15"/>
      <c r="AV313" s="51"/>
      <c r="AY313" s="51"/>
    </row>
    <row r="314" spans="1:51" s="41" customFormat="1" x14ac:dyDescent="0.25">
      <c r="A314" s="56"/>
      <c r="B314" s="51"/>
      <c r="S314" s="13"/>
      <c r="T314" s="13"/>
      <c r="U314" s="13"/>
      <c r="V314" s="13"/>
      <c r="W314" s="13"/>
      <c r="X314" s="13"/>
      <c r="Y314" s="14"/>
      <c r="Z314" s="13"/>
      <c r="AA314" s="13"/>
      <c r="AB314" s="13"/>
      <c r="AC314" s="13"/>
      <c r="AD314" s="13"/>
      <c r="AE314" s="13"/>
      <c r="AF314" s="14"/>
      <c r="AG314" s="13"/>
      <c r="AH314" s="13"/>
      <c r="AI314" s="13"/>
      <c r="AJ314" s="13"/>
      <c r="AK314" s="13"/>
      <c r="AL314" s="13"/>
      <c r="AM314" s="14"/>
      <c r="AN314" s="15"/>
      <c r="AQ314" s="16"/>
      <c r="AR314" s="16"/>
      <c r="AT314" s="14"/>
      <c r="AU314" s="15"/>
      <c r="AV314" s="51"/>
      <c r="AY314" s="51"/>
    </row>
    <row r="315" spans="1:51" s="41" customFormat="1" x14ac:dyDescent="0.25">
      <c r="A315" s="56"/>
      <c r="B315" s="51"/>
      <c r="S315" s="13"/>
      <c r="T315" s="13"/>
      <c r="U315" s="13"/>
      <c r="V315" s="13"/>
      <c r="W315" s="13"/>
      <c r="X315" s="13"/>
      <c r="Y315" s="14"/>
      <c r="Z315" s="13"/>
      <c r="AA315" s="13"/>
      <c r="AB315" s="13"/>
      <c r="AC315" s="13"/>
      <c r="AD315" s="13"/>
      <c r="AE315" s="13"/>
      <c r="AF315" s="14"/>
      <c r="AG315" s="13"/>
      <c r="AH315" s="13"/>
      <c r="AI315" s="13"/>
      <c r="AJ315" s="13"/>
      <c r="AK315" s="13"/>
      <c r="AL315" s="13"/>
      <c r="AM315" s="14"/>
      <c r="AN315" s="15"/>
      <c r="AQ315" s="16"/>
      <c r="AR315" s="16"/>
      <c r="AT315" s="14"/>
      <c r="AU315" s="15"/>
      <c r="AV315" s="51"/>
      <c r="AY315" s="51"/>
    </row>
    <row r="316" spans="1:51" s="41" customFormat="1" x14ac:dyDescent="0.25">
      <c r="A316" s="56"/>
      <c r="B316" s="51"/>
      <c r="S316" s="13"/>
      <c r="T316" s="13"/>
      <c r="U316" s="13"/>
      <c r="V316" s="13"/>
      <c r="W316" s="13"/>
      <c r="X316" s="13"/>
      <c r="Y316" s="14"/>
      <c r="Z316" s="13"/>
      <c r="AA316" s="13"/>
      <c r="AB316" s="13"/>
      <c r="AC316" s="13"/>
      <c r="AD316" s="13"/>
      <c r="AE316" s="13"/>
      <c r="AF316" s="14"/>
      <c r="AG316" s="13"/>
      <c r="AH316" s="13"/>
      <c r="AI316" s="13"/>
      <c r="AJ316" s="13"/>
      <c r="AK316" s="13"/>
      <c r="AL316" s="13"/>
      <c r="AM316" s="14"/>
      <c r="AN316" s="15"/>
      <c r="AQ316" s="16"/>
      <c r="AR316" s="16"/>
      <c r="AT316" s="14"/>
      <c r="AU316" s="15"/>
      <c r="AV316" s="51"/>
      <c r="AY316" s="51"/>
    </row>
    <row r="317" spans="1:51" s="41" customFormat="1" x14ac:dyDescent="0.25">
      <c r="A317" s="56"/>
      <c r="B317" s="51"/>
      <c r="S317" s="13"/>
      <c r="T317" s="13"/>
      <c r="U317" s="13"/>
      <c r="V317" s="13"/>
      <c r="W317" s="13"/>
      <c r="X317" s="13"/>
      <c r="Y317" s="14"/>
      <c r="Z317" s="13"/>
      <c r="AA317" s="13"/>
      <c r="AB317" s="13"/>
      <c r="AC317" s="13"/>
      <c r="AD317" s="13"/>
      <c r="AE317" s="13"/>
      <c r="AF317" s="14"/>
      <c r="AG317" s="13"/>
      <c r="AH317" s="13"/>
      <c r="AI317" s="13"/>
      <c r="AJ317" s="13"/>
      <c r="AK317" s="13"/>
      <c r="AL317" s="13"/>
      <c r="AM317" s="14"/>
      <c r="AN317" s="15"/>
      <c r="AQ317" s="16"/>
      <c r="AR317" s="16"/>
      <c r="AT317" s="14"/>
      <c r="AU317" s="15"/>
      <c r="AV317" s="51"/>
      <c r="AY317" s="51"/>
    </row>
    <row r="318" spans="1:51" s="41" customFormat="1" x14ac:dyDescent="0.25">
      <c r="A318" s="56"/>
      <c r="B318" s="51"/>
      <c r="Y318" s="56"/>
      <c r="AF318" s="56"/>
      <c r="AM318" s="56"/>
      <c r="AQ318" s="16"/>
      <c r="AR318" s="16"/>
      <c r="AT318" s="14"/>
      <c r="AU318" s="15"/>
      <c r="AV318" s="51"/>
      <c r="AY318" s="51"/>
    </row>
    <row r="319" spans="1:51" s="41" customFormat="1" x14ac:dyDescent="0.25">
      <c r="A319" s="56"/>
      <c r="B319" s="51"/>
      <c r="Y319" s="56"/>
      <c r="AF319" s="56"/>
      <c r="AM319" s="56"/>
      <c r="AQ319" s="16"/>
      <c r="AR319" s="16"/>
      <c r="AT319" s="14"/>
      <c r="AU319" s="15"/>
      <c r="AV319" s="51"/>
      <c r="AY319" s="51"/>
    </row>
    <row r="320" spans="1:51" s="41" customFormat="1" x14ac:dyDescent="0.25">
      <c r="A320" s="56"/>
      <c r="B320" s="51"/>
      <c r="Y320" s="56"/>
      <c r="AF320" s="56"/>
      <c r="AM320" s="56"/>
      <c r="AQ320" s="16"/>
      <c r="AR320" s="16"/>
      <c r="AT320" s="14"/>
      <c r="AU320" s="15"/>
      <c r="AV320" s="51"/>
      <c r="AY320" s="51"/>
    </row>
    <row r="321" spans="1:51" s="41" customFormat="1" x14ac:dyDescent="0.25">
      <c r="A321" s="56"/>
      <c r="B321" s="51"/>
      <c r="Y321" s="56"/>
      <c r="AF321" s="56"/>
      <c r="AM321" s="56"/>
      <c r="AQ321" s="16"/>
      <c r="AR321" s="16"/>
      <c r="AT321" s="14"/>
      <c r="AU321" s="15"/>
      <c r="AV321" s="51"/>
      <c r="AY321" s="51"/>
    </row>
    <row r="322" spans="1:51" s="41" customFormat="1" x14ac:dyDescent="0.25">
      <c r="A322" s="56"/>
      <c r="B322" s="51"/>
      <c r="Y322" s="56"/>
      <c r="AF322" s="56"/>
      <c r="AM322" s="56"/>
      <c r="AQ322" s="16"/>
      <c r="AR322" s="16"/>
      <c r="AT322" s="14"/>
      <c r="AU322" s="15"/>
      <c r="AV322" s="51"/>
      <c r="AY322" s="51"/>
    </row>
    <row r="323" spans="1:51" s="41" customFormat="1" x14ac:dyDescent="0.25">
      <c r="A323" s="56"/>
      <c r="B323" s="51"/>
      <c r="Y323" s="56"/>
      <c r="AF323" s="56"/>
      <c r="AM323" s="56"/>
      <c r="AQ323" s="16"/>
      <c r="AR323" s="16"/>
      <c r="AT323" s="14"/>
      <c r="AU323" s="15"/>
      <c r="AV323" s="51"/>
      <c r="AY323" s="51"/>
    </row>
    <row r="324" spans="1:51" s="41" customFormat="1" x14ac:dyDescent="0.25">
      <c r="A324" s="56"/>
      <c r="B324" s="51"/>
      <c r="Y324" s="56"/>
      <c r="AF324" s="56"/>
      <c r="AM324" s="56"/>
      <c r="AQ324" s="16"/>
      <c r="AR324" s="16"/>
      <c r="AT324" s="14"/>
      <c r="AU324" s="15"/>
      <c r="AV324" s="51"/>
      <c r="AY324" s="51"/>
    </row>
    <row r="325" spans="1:51" s="41" customFormat="1" x14ac:dyDescent="0.25">
      <c r="A325" s="56"/>
      <c r="B325" s="51"/>
      <c r="Y325" s="56"/>
      <c r="AF325" s="56"/>
      <c r="AM325" s="56"/>
      <c r="AQ325" s="16"/>
      <c r="AR325" s="16"/>
      <c r="AT325" s="14"/>
      <c r="AU325" s="15"/>
      <c r="AV325" s="51"/>
      <c r="AY325" s="51"/>
    </row>
    <row r="326" spans="1:51" s="41" customFormat="1" x14ac:dyDescent="0.25">
      <c r="A326" s="56"/>
      <c r="B326" s="51"/>
      <c r="Y326" s="56"/>
      <c r="AF326" s="56"/>
      <c r="AM326" s="56"/>
      <c r="AQ326" s="16"/>
      <c r="AR326" s="16"/>
      <c r="AT326" s="14"/>
      <c r="AU326" s="15"/>
      <c r="AV326" s="51"/>
      <c r="AY326" s="51"/>
    </row>
    <row r="327" spans="1:51" s="41" customFormat="1" x14ac:dyDescent="0.25">
      <c r="A327" s="56"/>
      <c r="B327" s="51"/>
      <c r="Y327" s="56"/>
      <c r="AF327" s="56"/>
      <c r="AM327" s="56"/>
      <c r="AQ327" s="16"/>
      <c r="AR327" s="16"/>
      <c r="AT327" s="14"/>
      <c r="AU327" s="15"/>
      <c r="AV327" s="51"/>
      <c r="AY327" s="51"/>
    </row>
    <row r="328" spans="1:51" s="41" customFormat="1" x14ac:dyDescent="0.25">
      <c r="A328" s="56"/>
      <c r="B328" s="51"/>
      <c r="Y328" s="56"/>
      <c r="AF328" s="56"/>
      <c r="AM328" s="56"/>
      <c r="AQ328" s="16"/>
      <c r="AR328" s="16"/>
      <c r="AT328" s="14"/>
      <c r="AU328" s="15"/>
      <c r="AV328" s="51"/>
      <c r="AY328" s="51"/>
    </row>
    <row r="329" spans="1:51" s="41" customFormat="1" x14ac:dyDescent="0.25">
      <c r="A329" s="56"/>
      <c r="B329" s="51"/>
      <c r="Y329" s="56"/>
      <c r="AF329" s="56"/>
      <c r="AM329" s="56"/>
      <c r="AQ329" s="16"/>
      <c r="AR329" s="16"/>
      <c r="AT329" s="14"/>
      <c r="AU329" s="15"/>
      <c r="AV329" s="51"/>
      <c r="AY329" s="51"/>
    </row>
    <row r="330" spans="1:51" s="41" customFormat="1" x14ac:dyDescent="0.25">
      <c r="A330" s="56"/>
      <c r="B330" s="51"/>
      <c r="Y330" s="56"/>
      <c r="AF330" s="56"/>
      <c r="AM330" s="56"/>
      <c r="AQ330" s="16"/>
      <c r="AR330" s="16"/>
      <c r="AT330" s="14"/>
      <c r="AU330" s="15"/>
      <c r="AV330" s="51"/>
      <c r="AY330" s="51"/>
    </row>
    <row r="331" spans="1:51" s="41" customFormat="1" x14ac:dyDescent="0.25">
      <c r="A331" s="56"/>
      <c r="B331" s="51"/>
      <c r="Y331" s="56"/>
      <c r="AF331" s="56"/>
      <c r="AM331" s="56"/>
      <c r="AQ331" s="16"/>
      <c r="AR331" s="16"/>
      <c r="AT331" s="14"/>
      <c r="AU331" s="15"/>
      <c r="AV331" s="51"/>
      <c r="AY331" s="51"/>
    </row>
    <row r="332" spans="1:51" s="41" customFormat="1" x14ac:dyDescent="0.25">
      <c r="A332" s="56"/>
      <c r="B332" s="51"/>
      <c r="Y332" s="56"/>
      <c r="AF332" s="56"/>
      <c r="AM332" s="56"/>
      <c r="AQ332" s="16"/>
      <c r="AR332" s="16"/>
      <c r="AT332" s="14"/>
      <c r="AU332" s="15"/>
      <c r="AV332" s="51"/>
      <c r="AY332" s="51"/>
    </row>
    <row r="333" spans="1:51" s="41" customFormat="1" x14ac:dyDescent="0.25">
      <c r="A333" s="56"/>
      <c r="B333" s="51"/>
      <c r="Y333" s="56"/>
      <c r="AF333" s="56"/>
      <c r="AM333" s="56"/>
      <c r="AQ333" s="16"/>
      <c r="AR333" s="16"/>
      <c r="AT333" s="14"/>
      <c r="AU333" s="15"/>
      <c r="AV333" s="51"/>
      <c r="AY333" s="51"/>
    </row>
    <row r="334" spans="1:51" s="41" customFormat="1" x14ac:dyDescent="0.25">
      <c r="A334" s="56"/>
      <c r="B334" s="51"/>
      <c r="Y334" s="56"/>
      <c r="AF334" s="56"/>
      <c r="AM334" s="56"/>
      <c r="AQ334" s="16"/>
      <c r="AR334" s="16"/>
      <c r="AT334" s="14"/>
      <c r="AU334" s="15"/>
      <c r="AV334" s="51"/>
      <c r="AY334" s="51"/>
    </row>
    <row r="335" spans="1:51" s="41" customFormat="1" x14ac:dyDescent="0.25">
      <c r="A335" s="56"/>
      <c r="B335" s="51"/>
      <c r="Y335" s="56"/>
      <c r="AF335" s="56"/>
      <c r="AM335" s="56"/>
      <c r="AQ335" s="16"/>
      <c r="AR335" s="16"/>
      <c r="AT335" s="14"/>
      <c r="AU335" s="15"/>
      <c r="AV335" s="51"/>
      <c r="AY335" s="51"/>
    </row>
    <row r="336" spans="1:51" s="41" customFormat="1" x14ac:dyDescent="0.25">
      <c r="A336" s="56"/>
      <c r="B336" s="51"/>
      <c r="Y336" s="56"/>
      <c r="AF336" s="56"/>
      <c r="AM336" s="56"/>
      <c r="AQ336" s="16"/>
      <c r="AR336" s="16"/>
      <c r="AT336" s="14"/>
      <c r="AU336" s="15"/>
      <c r="AV336" s="51"/>
      <c r="AY336" s="51"/>
    </row>
    <row r="337" spans="1:51" s="41" customFormat="1" x14ac:dyDescent="0.25">
      <c r="A337" s="56"/>
      <c r="B337" s="51"/>
      <c r="Y337" s="56"/>
      <c r="AF337" s="56"/>
      <c r="AM337" s="56"/>
      <c r="AQ337" s="16"/>
      <c r="AR337" s="16"/>
      <c r="AT337" s="14"/>
      <c r="AU337" s="15"/>
      <c r="AV337" s="51"/>
      <c r="AY337" s="51"/>
    </row>
    <row r="338" spans="1:51" s="41" customFormat="1" x14ac:dyDescent="0.25">
      <c r="A338" s="56"/>
      <c r="B338" s="51"/>
      <c r="Y338" s="56"/>
      <c r="AF338" s="56"/>
      <c r="AM338" s="56"/>
      <c r="AQ338" s="16"/>
      <c r="AR338" s="16"/>
      <c r="AT338" s="14"/>
      <c r="AU338" s="15"/>
      <c r="AV338" s="51"/>
      <c r="AY338" s="51"/>
    </row>
    <row r="339" spans="1:51" s="41" customFormat="1" x14ac:dyDescent="0.25">
      <c r="A339" s="56"/>
      <c r="B339" s="51"/>
      <c r="Y339" s="56"/>
      <c r="AF339" s="56"/>
      <c r="AM339" s="56"/>
      <c r="AQ339" s="16"/>
      <c r="AR339" s="16"/>
      <c r="AT339" s="14"/>
      <c r="AU339" s="15"/>
      <c r="AV339" s="51"/>
      <c r="AY339" s="51"/>
    </row>
    <row r="340" spans="1:51" s="41" customFormat="1" x14ac:dyDescent="0.25">
      <c r="A340" s="56"/>
      <c r="B340" s="51"/>
      <c r="Y340" s="56"/>
      <c r="AF340" s="56"/>
      <c r="AM340" s="56"/>
      <c r="AQ340" s="16"/>
      <c r="AR340" s="16"/>
      <c r="AT340" s="14"/>
      <c r="AU340" s="15"/>
      <c r="AV340" s="51"/>
      <c r="AY340" s="51"/>
    </row>
    <row r="341" spans="1:51" s="41" customFormat="1" x14ac:dyDescent="0.25">
      <c r="A341" s="56"/>
      <c r="B341" s="51"/>
      <c r="Y341" s="56"/>
      <c r="AF341" s="56"/>
      <c r="AM341" s="56"/>
      <c r="AQ341" s="16"/>
      <c r="AR341" s="16"/>
      <c r="AT341" s="14"/>
      <c r="AU341" s="15"/>
      <c r="AV341" s="51"/>
      <c r="AY341" s="51"/>
    </row>
    <row r="342" spans="1:51" s="41" customFormat="1" x14ac:dyDescent="0.25">
      <c r="A342" s="56"/>
      <c r="B342" s="51"/>
      <c r="Y342" s="56"/>
      <c r="AF342" s="56"/>
      <c r="AM342" s="56"/>
      <c r="AQ342" s="16"/>
      <c r="AR342" s="16"/>
      <c r="AT342" s="14"/>
      <c r="AU342" s="15"/>
      <c r="AV342" s="51"/>
      <c r="AY342" s="51"/>
    </row>
    <row r="343" spans="1:51" s="41" customFormat="1" x14ac:dyDescent="0.25">
      <c r="A343" s="56"/>
      <c r="B343" s="51"/>
      <c r="Y343" s="56"/>
      <c r="AF343" s="56"/>
      <c r="AM343" s="56"/>
      <c r="AQ343" s="16"/>
      <c r="AR343" s="16"/>
      <c r="AT343" s="14"/>
      <c r="AU343" s="15"/>
      <c r="AV343" s="51"/>
      <c r="AY343" s="51"/>
    </row>
    <row r="344" spans="1:51" s="41" customFormat="1" x14ac:dyDescent="0.25">
      <c r="A344" s="56"/>
      <c r="B344" s="51"/>
      <c r="Y344" s="56"/>
      <c r="AF344" s="56"/>
      <c r="AM344" s="56"/>
      <c r="AQ344" s="16"/>
      <c r="AR344" s="16"/>
      <c r="AT344" s="14"/>
      <c r="AU344" s="15"/>
      <c r="AV344" s="51"/>
      <c r="AY344" s="51"/>
    </row>
    <row r="345" spans="1:51" s="41" customFormat="1" x14ac:dyDescent="0.25">
      <c r="A345" s="56"/>
      <c r="B345" s="51"/>
      <c r="Y345" s="56"/>
      <c r="AF345" s="56"/>
      <c r="AM345" s="56"/>
      <c r="AQ345" s="16"/>
      <c r="AR345" s="16"/>
      <c r="AT345" s="14"/>
      <c r="AU345" s="15"/>
      <c r="AV345" s="51"/>
      <c r="AY345" s="51"/>
    </row>
    <row r="346" spans="1:51" s="41" customFormat="1" x14ac:dyDescent="0.25">
      <c r="A346" s="56"/>
      <c r="B346" s="51"/>
      <c r="Y346" s="56"/>
      <c r="AF346" s="56"/>
      <c r="AM346" s="56"/>
      <c r="AQ346" s="16"/>
      <c r="AR346" s="16"/>
      <c r="AT346" s="14"/>
      <c r="AU346" s="15"/>
      <c r="AV346" s="51"/>
      <c r="AY346" s="51"/>
    </row>
    <row r="347" spans="1:51" s="41" customFormat="1" x14ac:dyDescent="0.25">
      <c r="A347" s="56"/>
      <c r="B347" s="51"/>
      <c r="Y347" s="56"/>
      <c r="AF347" s="56"/>
      <c r="AM347" s="56"/>
      <c r="AQ347" s="16"/>
      <c r="AR347" s="16"/>
      <c r="AT347" s="14"/>
      <c r="AU347" s="15"/>
      <c r="AV347" s="51"/>
      <c r="AY347" s="51"/>
    </row>
    <row r="348" spans="1:51" s="41" customFormat="1" x14ac:dyDescent="0.25">
      <c r="A348" s="56"/>
      <c r="B348" s="51"/>
      <c r="Y348" s="56"/>
      <c r="AF348" s="56"/>
      <c r="AM348" s="56"/>
      <c r="AQ348" s="16"/>
      <c r="AR348" s="16"/>
      <c r="AT348" s="14"/>
      <c r="AU348" s="15"/>
      <c r="AV348" s="51"/>
      <c r="AY348" s="51"/>
    </row>
    <row r="349" spans="1:51" s="41" customFormat="1" x14ac:dyDescent="0.25">
      <c r="A349" s="56"/>
      <c r="B349" s="51"/>
      <c r="Y349" s="56"/>
      <c r="AF349" s="56"/>
      <c r="AM349" s="56"/>
      <c r="AQ349" s="16"/>
      <c r="AR349" s="16"/>
      <c r="AT349" s="14"/>
      <c r="AU349" s="15"/>
      <c r="AV349" s="51"/>
      <c r="AY349" s="51"/>
    </row>
    <row r="350" spans="1:51" s="41" customFormat="1" x14ac:dyDescent="0.25">
      <c r="A350" s="56"/>
      <c r="B350" s="51"/>
      <c r="Y350" s="56"/>
      <c r="AF350" s="56"/>
      <c r="AM350" s="56"/>
      <c r="AQ350" s="16"/>
      <c r="AR350" s="16"/>
      <c r="AT350" s="14"/>
      <c r="AU350" s="15"/>
      <c r="AV350" s="51"/>
      <c r="AY350" s="51"/>
    </row>
    <row r="351" spans="1:51" s="41" customFormat="1" x14ac:dyDescent="0.25">
      <c r="A351" s="56"/>
      <c r="B351" s="51"/>
      <c r="Y351" s="56"/>
      <c r="AF351" s="56"/>
      <c r="AM351" s="56"/>
      <c r="AQ351" s="16"/>
      <c r="AR351" s="16"/>
      <c r="AT351" s="14"/>
      <c r="AU351" s="15"/>
      <c r="AV351" s="51"/>
      <c r="AY351" s="51"/>
    </row>
    <row r="352" spans="1:51" s="41" customFormat="1" x14ac:dyDescent="0.25">
      <c r="A352" s="56"/>
      <c r="B352" s="51"/>
      <c r="Y352" s="56"/>
      <c r="AF352" s="56"/>
      <c r="AM352" s="56"/>
      <c r="AQ352" s="16"/>
      <c r="AR352" s="16"/>
      <c r="AT352" s="14"/>
      <c r="AU352" s="15"/>
      <c r="AV352" s="51"/>
      <c r="AY352" s="51"/>
    </row>
    <row r="353" spans="1:51" s="41" customFormat="1" x14ac:dyDescent="0.25">
      <c r="A353" s="56"/>
      <c r="B353" s="51"/>
      <c r="Y353" s="56"/>
      <c r="AF353" s="56"/>
      <c r="AM353" s="56"/>
      <c r="AQ353" s="16"/>
      <c r="AR353" s="16"/>
      <c r="AT353" s="14"/>
      <c r="AV353" s="51"/>
      <c r="AY353" s="51"/>
    </row>
    <row r="354" spans="1:51" s="41" customFormat="1" x14ac:dyDescent="0.25">
      <c r="A354" s="56"/>
      <c r="B354" s="51"/>
      <c r="Y354" s="56"/>
      <c r="AF354" s="56"/>
      <c r="AM354" s="56"/>
      <c r="AQ354" s="16"/>
      <c r="AR354" s="16"/>
      <c r="AT354" s="14"/>
      <c r="AV354" s="51"/>
      <c r="AY354" s="51"/>
    </row>
    <row r="355" spans="1:51" s="41" customFormat="1" x14ac:dyDescent="0.25">
      <c r="A355" s="56"/>
      <c r="B355" s="51"/>
      <c r="Y355" s="56"/>
      <c r="AF355" s="56"/>
      <c r="AM355" s="56"/>
      <c r="AQ355" s="16"/>
      <c r="AR355" s="16"/>
      <c r="AV355" s="51"/>
      <c r="AY355" s="51"/>
    </row>
    <row r="356" spans="1:51" s="41" customFormat="1" x14ac:dyDescent="0.25">
      <c r="A356" s="56"/>
      <c r="B356" s="51"/>
      <c r="Y356" s="56"/>
      <c r="AF356" s="56"/>
      <c r="AM356" s="56"/>
      <c r="AQ356" s="16"/>
      <c r="AR356" s="16"/>
      <c r="AV356" s="51"/>
      <c r="AY356" s="51"/>
    </row>
    <row r="357" spans="1:51" s="41" customFormat="1" x14ac:dyDescent="0.25">
      <c r="A357" s="56"/>
      <c r="B357" s="51"/>
      <c r="Y357" s="56"/>
      <c r="AF357" s="56"/>
      <c r="AM357" s="56"/>
      <c r="AV357" s="51"/>
      <c r="AY357" s="51"/>
    </row>
    <row r="358" spans="1:51" s="41" customFormat="1" x14ac:dyDescent="0.25">
      <c r="A358" s="56"/>
      <c r="B358" s="51"/>
      <c r="Y358" s="56"/>
      <c r="AF358" s="56"/>
      <c r="AM358" s="56"/>
      <c r="AV358" s="51"/>
      <c r="AY358" s="51"/>
    </row>
    <row r="359" spans="1:51" s="41" customFormat="1" x14ac:dyDescent="0.25">
      <c r="A359" s="56"/>
      <c r="B359" s="51"/>
      <c r="Y359" s="56"/>
      <c r="AF359" s="56"/>
      <c r="AM359" s="56"/>
      <c r="AV359" s="51"/>
      <c r="AY359" s="51"/>
    </row>
    <row r="360" spans="1:51" s="41" customFormat="1" x14ac:dyDescent="0.25">
      <c r="A360" s="56"/>
      <c r="B360" s="51"/>
      <c r="Y360" s="56"/>
      <c r="AF360" s="56"/>
      <c r="AM360" s="56"/>
      <c r="AV360" s="51"/>
      <c r="AY360" s="51"/>
    </row>
    <row r="361" spans="1:51" s="41" customFormat="1" x14ac:dyDescent="0.25">
      <c r="A361" s="56"/>
      <c r="B361" s="51"/>
      <c r="Y361" s="56"/>
      <c r="AF361" s="56"/>
      <c r="AM361" s="56"/>
      <c r="AV361" s="51"/>
      <c r="AY361" s="51"/>
    </row>
    <row r="362" spans="1:51" s="41" customFormat="1" x14ac:dyDescent="0.25">
      <c r="A362" s="56"/>
      <c r="B362" s="51"/>
      <c r="Y362" s="56"/>
      <c r="AF362" s="56"/>
      <c r="AM362" s="56"/>
      <c r="AV362" s="51"/>
      <c r="AY362" s="51"/>
    </row>
    <row r="363" spans="1:51" s="41" customFormat="1" x14ac:dyDescent="0.25">
      <c r="A363" s="56"/>
      <c r="B363" s="51"/>
      <c r="Y363" s="56"/>
      <c r="AF363" s="56"/>
      <c r="AM363" s="56"/>
      <c r="AV363" s="51"/>
      <c r="AY363" s="51"/>
    </row>
    <row r="364" spans="1:51" s="41" customFormat="1" x14ac:dyDescent="0.25">
      <c r="A364" s="56"/>
      <c r="B364" s="51"/>
      <c r="Y364" s="56"/>
      <c r="AF364" s="56"/>
      <c r="AM364" s="56"/>
      <c r="AV364" s="51"/>
      <c r="AY364" s="51"/>
    </row>
    <row r="365" spans="1:51" s="41" customFormat="1" x14ac:dyDescent="0.25">
      <c r="A365" s="56"/>
      <c r="B365" s="51"/>
      <c r="Y365" s="56"/>
      <c r="AF365" s="56"/>
      <c r="AM365" s="56"/>
      <c r="AV365" s="51"/>
      <c r="AY365" s="51"/>
    </row>
    <row r="366" spans="1:51" s="41" customFormat="1" x14ac:dyDescent="0.25">
      <c r="A366" s="56"/>
      <c r="B366" s="51"/>
      <c r="Y366" s="56"/>
      <c r="AF366" s="56"/>
      <c r="AM366" s="56"/>
      <c r="AV366" s="51"/>
      <c r="AY366" s="51"/>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8:AY38"/>
    <mergeCell ref="A40:AY40"/>
    <mergeCell ref="A7:D7"/>
    <mergeCell ref="A9:AY9"/>
    <mergeCell ref="AY4:AY6"/>
    <mergeCell ref="E5:K5"/>
    <mergeCell ref="L5:R5"/>
    <mergeCell ref="S5:Y5"/>
    <mergeCell ref="Z5:AF5"/>
    <mergeCell ref="AG5:AM5"/>
    <mergeCell ref="L4:R4"/>
    <mergeCell ref="S4:Y4"/>
    <mergeCell ref="Z4:AF4"/>
    <mergeCell ref="A8:D8"/>
    <mergeCell ref="A46:AY46"/>
    <mergeCell ref="A24:AY24"/>
    <mergeCell ref="A19:D19"/>
    <mergeCell ref="A26:D26"/>
    <mergeCell ref="A12:AY12"/>
    <mergeCell ref="A14:AY14"/>
    <mergeCell ref="A17:AY17"/>
    <mergeCell ref="A20:AY20"/>
    <mergeCell ref="A22:AY22"/>
    <mergeCell ref="A43:AY43"/>
    <mergeCell ref="A34:AY34"/>
    <mergeCell ref="A27:AY27"/>
    <mergeCell ref="A31:AY31"/>
    <mergeCell ref="A33:D33"/>
    <mergeCell ref="A42:D42"/>
    <mergeCell ref="A36:AY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
  <sheetViews>
    <sheetView zoomScale="85" zoomScaleNormal="85" workbookViewId="0">
      <selection activeCell="O73" sqref="O7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A1" s="6"/>
      <c r="B1" s="6"/>
      <c r="C1" s="6"/>
      <c r="D1" s="6"/>
      <c r="E1" s="6"/>
      <c r="F1" s="6"/>
      <c r="G1" s="6"/>
      <c r="H1" s="6"/>
      <c r="I1" s="6"/>
      <c r="J1" s="6"/>
      <c r="K1" s="6"/>
      <c r="L1" s="6"/>
      <c r="M1" s="6"/>
      <c r="N1" s="6"/>
      <c r="O1" s="6"/>
      <c r="P1" s="5"/>
      <c r="Q1" s="6"/>
      <c r="R1" s="6"/>
      <c r="S1" s="6"/>
      <c r="T1" s="6"/>
      <c r="U1" s="5"/>
      <c r="V1" s="6"/>
      <c r="W1" s="6"/>
      <c r="X1" s="6"/>
      <c r="Y1" s="6"/>
      <c r="Z1" s="5"/>
      <c r="AA1" s="6"/>
      <c r="AB1" s="6"/>
      <c r="AC1" s="6"/>
      <c r="AD1" s="6"/>
      <c r="AE1" s="6"/>
      <c r="AF1" s="5"/>
    </row>
    <row r="2" spans="1:34" ht="54" customHeight="1" x14ac:dyDescent="0.25">
      <c r="A2" s="336"/>
      <c r="B2" s="336"/>
      <c r="C2" s="336"/>
      <c r="D2" s="336"/>
      <c r="E2" s="6"/>
      <c r="F2" s="6"/>
      <c r="G2" s="6"/>
      <c r="H2" s="6"/>
      <c r="I2" s="6"/>
      <c r="J2" s="6"/>
      <c r="K2" s="6"/>
      <c r="L2" s="6"/>
      <c r="M2" s="6"/>
      <c r="N2" s="6"/>
      <c r="O2" s="6"/>
      <c r="P2" s="5"/>
      <c r="Q2" s="6"/>
      <c r="R2" s="6"/>
      <c r="S2" s="6"/>
      <c r="T2" s="6"/>
      <c r="U2" s="5"/>
      <c r="V2" s="6"/>
      <c r="W2" s="6"/>
      <c r="X2" s="6"/>
      <c r="Y2" s="6"/>
      <c r="Z2" s="5"/>
      <c r="AA2" s="6"/>
      <c r="AB2" s="6"/>
      <c r="AC2" s="6"/>
      <c r="AD2" s="6"/>
      <c r="AE2" s="6"/>
      <c r="AF2" s="5"/>
    </row>
    <row r="3" spans="1:34" x14ac:dyDescent="0.25">
      <c r="A3" s="355"/>
      <c r="B3" s="355"/>
      <c r="C3" s="355"/>
      <c r="D3" s="355"/>
      <c r="E3" s="6"/>
      <c r="F3" s="6"/>
      <c r="G3" s="6"/>
      <c r="H3" s="6"/>
      <c r="I3" s="6"/>
      <c r="J3" s="6"/>
      <c r="K3" s="6"/>
      <c r="L3" s="6"/>
      <c r="M3" s="6"/>
      <c r="N3" s="6"/>
      <c r="O3" s="6"/>
      <c r="P3" s="6"/>
      <c r="Q3" s="6"/>
      <c r="R3" s="6"/>
      <c r="S3" s="6"/>
      <c r="T3" s="6"/>
      <c r="U3" s="6"/>
      <c r="V3" s="6"/>
      <c r="W3" s="6"/>
      <c r="X3" s="6"/>
      <c r="Y3" s="6"/>
      <c r="Z3" s="6"/>
      <c r="AA3" s="6"/>
      <c r="AB3" s="6"/>
      <c r="AC3" s="6"/>
      <c r="AD3" s="6"/>
      <c r="AE3" s="6"/>
      <c r="AF3" s="6"/>
    </row>
    <row r="4" spans="1:34" ht="18.75" thickBot="1" x14ac:dyDescent="0.3">
      <c r="A4" s="22"/>
      <c r="B4" s="22"/>
      <c r="C4" s="22"/>
      <c r="D4" s="22"/>
      <c r="E4" s="6"/>
      <c r="F4" s="6"/>
      <c r="G4" s="6"/>
      <c r="H4" s="6"/>
      <c r="I4" s="6"/>
      <c r="J4" s="6"/>
      <c r="K4" s="6"/>
      <c r="L4" s="6"/>
      <c r="M4" s="6"/>
      <c r="N4" s="6"/>
      <c r="O4" s="6"/>
      <c r="P4" s="6"/>
      <c r="Q4" s="6"/>
      <c r="R4" s="6"/>
      <c r="S4" s="6"/>
      <c r="T4" s="6"/>
      <c r="U4" s="6"/>
      <c r="V4" s="6"/>
      <c r="W4" s="6"/>
      <c r="X4" s="6"/>
      <c r="Y4" s="6"/>
      <c r="Z4" s="6"/>
      <c r="AA4" s="6"/>
      <c r="AB4" s="6"/>
      <c r="AC4" s="6"/>
      <c r="AD4" s="6"/>
      <c r="AE4" s="6"/>
      <c r="AF4" s="6"/>
    </row>
    <row r="5" spans="1:34" x14ac:dyDescent="0.25">
      <c r="A5" s="319" t="s">
        <v>196</v>
      </c>
      <c r="B5" s="319">
        <v>2022</v>
      </c>
      <c r="C5" s="319"/>
      <c r="D5" s="319"/>
      <c r="E5" s="319"/>
      <c r="F5" s="319"/>
      <c r="G5" s="319">
        <v>2023</v>
      </c>
      <c r="H5" s="319"/>
      <c r="I5" s="319"/>
      <c r="J5" s="319"/>
      <c r="K5" s="319"/>
      <c r="L5" s="319">
        <v>2024</v>
      </c>
      <c r="M5" s="319"/>
      <c r="N5" s="319"/>
      <c r="O5" s="319"/>
      <c r="P5" s="319"/>
      <c r="Q5" s="319">
        <v>2025</v>
      </c>
      <c r="R5" s="319"/>
      <c r="S5" s="319"/>
      <c r="T5" s="319"/>
      <c r="U5" s="319"/>
      <c r="V5" s="319">
        <v>2026</v>
      </c>
      <c r="W5" s="319"/>
      <c r="X5" s="319"/>
      <c r="Y5" s="319"/>
      <c r="Z5" s="319"/>
      <c r="AA5" s="319">
        <v>2027</v>
      </c>
      <c r="AB5" s="319"/>
      <c r="AC5" s="319"/>
      <c r="AD5" s="319"/>
      <c r="AE5" s="319"/>
      <c r="AF5" s="323" t="s">
        <v>779</v>
      </c>
      <c r="AG5" s="45"/>
      <c r="AH5" s="45"/>
    </row>
    <row r="6" spans="1:34" x14ac:dyDescent="0.25">
      <c r="A6" s="320"/>
      <c r="B6" s="320" t="s">
        <v>30</v>
      </c>
      <c r="C6" s="320"/>
      <c r="D6" s="320"/>
      <c r="E6" s="320"/>
      <c r="F6" s="320"/>
      <c r="G6" s="320" t="s">
        <v>30</v>
      </c>
      <c r="H6" s="320"/>
      <c r="I6" s="320"/>
      <c r="J6" s="320"/>
      <c r="K6" s="320"/>
      <c r="L6" s="320" t="s">
        <v>30</v>
      </c>
      <c r="M6" s="320"/>
      <c r="N6" s="320"/>
      <c r="O6" s="320"/>
      <c r="P6" s="320"/>
      <c r="Q6" s="320" t="s">
        <v>30</v>
      </c>
      <c r="R6" s="320"/>
      <c r="S6" s="320"/>
      <c r="T6" s="320"/>
      <c r="U6" s="320"/>
      <c r="V6" s="320" t="s">
        <v>30</v>
      </c>
      <c r="W6" s="320"/>
      <c r="X6" s="320"/>
      <c r="Y6" s="320"/>
      <c r="Z6" s="320"/>
      <c r="AA6" s="320" t="s">
        <v>30</v>
      </c>
      <c r="AB6" s="320"/>
      <c r="AC6" s="320"/>
      <c r="AD6" s="320"/>
      <c r="AE6" s="320"/>
      <c r="AF6" s="324"/>
      <c r="AG6" s="45"/>
      <c r="AH6" s="45"/>
    </row>
    <row r="7" spans="1:34" ht="108" x14ac:dyDescent="0.25">
      <c r="A7" s="320"/>
      <c r="B7" s="116" t="s">
        <v>2</v>
      </c>
      <c r="C7" s="116" t="s">
        <v>3</v>
      </c>
      <c r="D7" s="116" t="s">
        <v>31</v>
      </c>
      <c r="E7" s="116" t="s">
        <v>33</v>
      </c>
      <c r="F7" s="116" t="s">
        <v>35</v>
      </c>
      <c r="G7" s="116" t="s">
        <v>2</v>
      </c>
      <c r="H7" s="116" t="s">
        <v>3</v>
      </c>
      <c r="I7" s="116" t="s">
        <v>31</v>
      </c>
      <c r="J7" s="116" t="s">
        <v>33</v>
      </c>
      <c r="K7" s="116" t="s">
        <v>41</v>
      </c>
      <c r="L7" s="116" t="s">
        <v>2</v>
      </c>
      <c r="M7" s="116" t="s">
        <v>3</v>
      </c>
      <c r="N7" s="116" t="s">
        <v>31</v>
      </c>
      <c r="O7" s="116" t="s">
        <v>33</v>
      </c>
      <c r="P7" s="116" t="s">
        <v>35</v>
      </c>
      <c r="Q7" s="116" t="s">
        <v>2</v>
      </c>
      <c r="R7" s="116" t="s">
        <v>3</v>
      </c>
      <c r="S7" s="116" t="s">
        <v>31</v>
      </c>
      <c r="T7" s="116" t="s">
        <v>33</v>
      </c>
      <c r="U7" s="116" t="s">
        <v>35</v>
      </c>
      <c r="V7" s="116" t="s">
        <v>2</v>
      </c>
      <c r="W7" s="116" t="s">
        <v>3</v>
      </c>
      <c r="X7" s="116" t="s">
        <v>31</v>
      </c>
      <c r="Y7" s="116" t="s">
        <v>33</v>
      </c>
      <c r="Z7" s="116" t="s">
        <v>41</v>
      </c>
      <c r="AA7" s="116" t="s">
        <v>2</v>
      </c>
      <c r="AB7" s="116" t="s">
        <v>3</v>
      </c>
      <c r="AC7" s="116" t="s">
        <v>31</v>
      </c>
      <c r="AD7" s="116" t="s">
        <v>33</v>
      </c>
      <c r="AE7" s="116" t="s">
        <v>41</v>
      </c>
      <c r="AF7" s="324"/>
      <c r="AG7" s="45"/>
      <c r="AH7" s="45"/>
    </row>
    <row r="8" spans="1:34" x14ac:dyDescent="0.25">
      <c r="A8" s="300"/>
      <c r="B8" s="138">
        <f t="shared" ref="B8:AE8" si="0">SUM(B9:B177)</f>
        <v>15545445.191</v>
      </c>
      <c r="C8" s="138">
        <f t="shared" si="0"/>
        <v>30882307.925000001</v>
      </c>
      <c r="D8" s="138">
        <f t="shared" si="0"/>
        <v>6171433.9840000002</v>
      </c>
      <c r="E8" s="138">
        <f t="shared" si="0"/>
        <v>2918115.18</v>
      </c>
      <c r="F8" s="138">
        <f t="shared" si="0"/>
        <v>56213905.280000001</v>
      </c>
      <c r="G8" s="138">
        <f t="shared" si="0"/>
        <v>32099400.089999996</v>
      </c>
      <c r="H8" s="138">
        <f t="shared" si="0"/>
        <v>4216275.7149999999</v>
      </c>
      <c r="I8" s="138">
        <f t="shared" si="0"/>
        <v>7869162.8449999997</v>
      </c>
      <c r="J8" s="138">
        <f t="shared" si="0"/>
        <v>3375720</v>
      </c>
      <c r="K8" s="138">
        <f t="shared" si="0"/>
        <v>47450558.649999999</v>
      </c>
      <c r="L8" s="138">
        <f t="shared" si="0"/>
        <v>47190881</v>
      </c>
      <c r="M8" s="138">
        <f t="shared" si="0"/>
        <v>1878600</v>
      </c>
      <c r="N8" s="138">
        <f t="shared" si="0"/>
        <v>5278500</v>
      </c>
      <c r="O8" s="138">
        <f t="shared" si="0"/>
        <v>1260720</v>
      </c>
      <c r="P8" s="138">
        <f t="shared" si="0"/>
        <v>55635701</v>
      </c>
      <c r="Q8" s="138">
        <f t="shared" si="0"/>
        <v>10264060</v>
      </c>
      <c r="R8" s="138">
        <f t="shared" si="0"/>
        <v>0</v>
      </c>
      <c r="S8" s="138">
        <f t="shared" si="0"/>
        <v>500000</v>
      </c>
      <c r="T8" s="138">
        <f t="shared" si="0"/>
        <v>250000</v>
      </c>
      <c r="U8" s="138">
        <f t="shared" si="0"/>
        <v>2422560</v>
      </c>
      <c r="V8" s="138">
        <f t="shared" si="0"/>
        <v>8693860</v>
      </c>
      <c r="W8" s="138">
        <f t="shared" si="0"/>
        <v>0</v>
      </c>
      <c r="X8" s="138">
        <f t="shared" si="0"/>
        <v>0</v>
      </c>
      <c r="Y8" s="138">
        <f t="shared" si="0"/>
        <v>250000</v>
      </c>
      <c r="Z8" s="138">
        <f t="shared" si="0"/>
        <v>8943860</v>
      </c>
      <c r="AA8" s="138">
        <f t="shared" si="0"/>
        <v>3167260</v>
      </c>
      <c r="AB8" s="138">
        <f t="shared" si="0"/>
        <v>0</v>
      </c>
      <c r="AC8" s="138">
        <f t="shared" si="0"/>
        <v>0</v>
      </c>
      <c r="AD8" s="138">
        <f t="shared" si="0"/>
        <v>0</v>
      </c>
      <c r="AE8" s="138">
        <f t="shared" si="0"/>
        <v>4201586</v>
      </c>
      <c r="AF8" s="140">
        <f>SUM(AE8,Z8,U8,P8,K8,F8)</f>
        <v>174868170.93000001</v>
      </c>
      <c r="AG8" s="45"/>
      <c r="AH8" s="147"/>
    </row>
    <row r="9" spans="1:34" s="3" customFormat="1" x14ac:dyDescent="0.25">
      <c r="A9" s="141" t="s">
        <v>452</v>
      </c>
      <c r="B9" s="142">
        <f>'1.VTP'!E7</f>
        <v>5588004.9410000006</v>
      </c>
      <c r="C9" s="142">
        <f>'1.VTP'!F7</f>
        <v>4406106.4349999996</v>
      </c>
      <c r="D9" s="142">
        <f>'1.VTP'!G7</f>
        <v>3507092.2039999999</v>
      </c>
      <c r="E9" s="142">
        <f>'1.VTP'!I7</f>
        <v>778327.15</v>
      </c>
      <c r="F9" s="142">
        <f>'1.VTP'!K7</f>
        <v>14720851.73</v>
      </c>
      <c r="G9" s="142">
        <f>'1.VTP'!L7</f>
        <v>13924723.4</v>
      </c>
      <c r="H9" s="142">
        <f>'1.VTP'!M7</f>
        <v>2701466.7150000003</v>
      </c>
      <c r="I9" s="142">
        <f>'1.VTP'!N7</f>
        <v>3365054.8449999997</v>
      </c>
      <c r="J9" s="142">
        <f>'1.VTP'!P7</f>
        <v>1845099.23</v>
      </c>
      <c r="K9" s="142">
        <f>'1.VTP'!R7</f>
        <v>21836344.189999998</v>
      </c>
      <c r="L9" s="142">
        <f>'1.VTP'!S7</f>
        <v>6900875</v>
      </c>
      <c r="M9" s="142">
        <f>'1.VTP'!T7</f>
        <v>0</v>
      </c>
      <c r="N9" s="142">
        <f>'1.VTP'!U7</f>
        <v>5278500</v>
      </c>
      <c r="O9" s="142">
        <f>'1.VTP'!W7</f>
        <v>0</v>
      </c>
      <c r="P9" s="142">
        <f>'1.VTP'!Y7</f>
        <v>12206375</v>
      </c>
      <c r="Q9" s="142">
        <f>'1.VTP'!Z7</f>
        <v>8091500</v>
      </c>
      <c r="R9" s="142">
        <f>'1.VTP'!AA7</f>
        <v>0</v>
      </c>
      <c r="S9" s="142">
        <f>'1.VTP'!AB7</f>
        <v>500000</v>
      </c>
      <c r="T9" s="142">
        <f>'1.VTP'!AD7</f>
        <v>0</v>
      </c>
      <c r="U9" s="142"/>
      <c r="V9" s="142">
        <f>'1.VTP'!AG7</f>
        <v>6690000</v>
      </c>
      <c r="W9" s="142">
        <f>'1.VTP'!AH7</f>
        <v>0</v>
      </c>
      <c r="X9" s="142">
        <f>'1.VTP'!AI7</f>
        <v>0</v>
      </c>
      <c r="Y9" s="142">
        <f>'1.VTP'!AK7</f>
        <v>0</v>
      </c>
      <c r="Z9" s="142">
        <f>'1.VTP'!AM7</f>
        <v>6690000</v>
      </c>
      <c r="AA9" s="142">
        <f>'1.VTP'!AN7</f>
        <v>2020000</v>
      </c>
      <c r="AB9" s="142">
        <f>'1.VTP'!AO7</f>
        <v>0</v>
      </c>
      <c r="AC9" s="142">
        <f>'1.VTP'!AP7</f>
        <v>0</v>
      </c>
      <c r="AD9" s="142">
        <f>'1.VTP'!AR7</f>
        <v>0</v>
      </c>
      <c r="AE9" s="142">
        <f>'1.VTP'!AT7</f>
        <v>2020000</v>
      </c>
      <c r="AF9" s="143">
        <f>'1.VTP'!AU7</f>
        <v>67151137.920000002</v>
      </c>
      <c r="AG9" s="46"/>
      <c r="AH9" s="46"/>
    </row>
    <row r="10" spans="1:34" ht="36" x14ac:dyDescent="0.25">
      <c r="A10" s="141" t="s">
        <v>453</v>
      </c>
      <c r="B10" s="142">
        <f>'2.VTP'!E6</f>
        <v>9435921.2499999981</v>
      </c>
      <c r="C10" s="142">
        <f>'2.VTP'!F6</f>
        <v>26476201.490000002</v>
      </c>
      <c r="D10" s="142">
        <f>'2.VTP'!G6</f>
        <v>2645015.7800000003</v>
      </c>
      <c r="E10" s="142">
        <f>'2.VTP'!I6</f>
        <v>2139788.0300000003</v>
      </c>
      <c r="F10" s="142">
        <f>'2.VTP'!K6</f>
        <v>40952208.550000004</v>
      </c>
      <c r="G10" s="142">
        <f>'2.VTP'!L6</f>
        <v>16995370.689999998</v>
      </c>
      <c r="H10" s="142">
        <f>'2.VTP'!M6</f>
        <v>1514809</v>
      </c>
      <c r="I10" s="142">
        <f>'2.VTP'!N6</f>
        <v>4504108</v>
      </c>
      <c r="J10" s="142">
        <f>'2.VTP'!P6</f>
        <v>1530620.77</v>
      </c>
      <c r="K10" s="142">
        <f>'2.VTP'!R6</f>
        <v>24434908.460000001</v>
      </c>
      <c r="L10" s="142">
        <f>'2.VTP'!S6</f>
        <v>39434306</v>
      </c>
      <c r="M10" s="142">
        <f>'2.VTP'!T6</f>
        <v>1878600</v>
      </c>
      <c r="N10" s="142">
        <f>'2.VTP'!U6</f>
        <v>0</v>
      </c>
      <c r="O10" s="142">
        <f>'2.VTP'!W6</f>
        <v>1260720</v>
      </c>
      <c r="P10" s="142">
        <f>'2.VTP'!Y6</f>
        <v>42573626</v>
      </c>
      <c r="Q10" s="142">
        <f>'2.VTP'!Z6</f>
        <v>1116860</v>
      </c>
      <c r="R10" s="142">
        <f>'2.VTP'!AA6</f>
        <v>0</v>
      </c>
      <c r="S10" s="142">
        <f>'2.VTP'!AB6</f>
        <v>0</v>
      </c>
      <c r="T10" s="142">
        <f>'2.VTP'!AD6</f>
        <v>0</v>
      </c>
      <c r="U10" s="142">
        <f>'2.VTP'!AF6</f>
        <v>1116860</v>
      </c>
      <c r="V10" s="142">
        <f>'2.VTP'!AG6</f>
        <v>1753860</v>
      </c>
      <c r="W10" s="142">
        <f>'2.VTP'!AH6</f>
        <v>0</v>
      </c>
      <c r="X10" s="142">
        <f>'2.VTP'!AI6</f>
        <v>0</v>
      </c>
      <c r="Y10" s="142">
        <f>'2.VTP'!AL6</f>
        <v>0</v>
      </c>
      <c r="Z10" s="142">
        <f>'2.VTP'!AM6</f>
        <v>1753860</v>
      </c>
      <c r="AA10" s="142">
        <f>'2.VTP'!AN6</f>
        <v>1007260</v>
      </c>
      <c r="AB10" s="142">
        <f>'2.VTP'!AO6</f>
        <v>0</v>
      </c>
      <c r="AC10" s="142">
        <f>'2.VTP'!AP6</f>
        <v>0</v>
      </c>
      <c r="AD10" s="142">
        <f>'2.VTP'!AR6</f>
        <v>0</v>
      </c>
      <c r="AE10" s="142">
        <f>'2.VTP'!AT6</f>
        <v>1007260</v>
      </c>
      <c r="AF10" s="143">
        <f>'2.VTP'!AU6</f>
        <v>111778723.01000001</v>
      </c>
      <c r="AG10" s="45"/>
      <c r="AH10" s="45"/>
    </row>
    <row r="11" spans="1:34" ht="31.5" customHeight="1" x14ac:dyDescent="0.25">
      <c r="A11" s="141" t="s">
        <v>454</v>
      </c>
      <c r="B11" s="142">
        <f>'3.VTP'!E6</f>
        <v>0</v>
      </c>
      <c r="C11" s="142">
        <f>'3.VTP'!F6</f>
        <v>0</v>
      </c>
      <c r="D11" s="142">
        <f>'3.VTP'!G6</f>
        <v>0</v>
      </c>
      <c r="E11" s="142">
        <f>'3.VTP'!I6</f>
        <v>0</v>
      </c>
      <c r="F11" s="142">
        <f>'3.VTP'!K6</f>
        <v>0</v>
      </c>
      <c r="G11" s="142">
        <f>'3.VTP'!L6</f>
        <v>0</v>
      </c>
      <c r="H11" s="142">
        <f>'3.VTP'!M6</f>
        <v>0</v>
      </c>
      <c r="I11" s="142">
        <f>'3.VTP'!N6</f>
        <v>0</v>
      </c>
      <c r="J11" s="142">
        <f>'3.VTP'!P6</f>
        <v>0</v>
      </c>
      <c r="K11" s="142">
        <f>'3.VTP'!R6</f>
        <v>0</v>
      </c>
      <c r="L11" s="142">
        <f>'3.VTP'!S6</f>
        <v>50000</v>
      </c>
      <c r="M11" s="142">
        <f>'3.VTP'!T6</f>
        <v>0</v>
      </c>
      <c r="N11" s="142">
        <f>'3.VTP'!U6</f>
        <v>0</v>
      </c>
      <c r="O11" s="142">
        <f>'3.VTP'!W6</f>
        <v>0</v>
      </c>
      <c r="P11" s="142">
        <f>'3.VTP'!Y6</f>
        <v>50000</v>
      </c>
      <c r="Q11" s="142">
        <f>'3.VTP'!Z6</f>
        <v>0</v>
      </c>
      <c r="R11" s="142">
        <f>'3.VTP'!AA6</f>
        <v>0</v>
      </c>
      <c r="S11" s="142">
        <f>'3.VTP'!AB6</f>
        <v>0</v>
      </c>
      <c r="T11" s="142">
        <f>'3.VTP'!AD6</f>
        <v>0</v>
      </c>
      <c r="U11" s="142">
        <f>'3.VTP'!AF6</f>
        <v>0</v>
      </c>
      <c r="V11" s="142">
        <f>'3.VTP'!AG6</f>
        <v>0</v>
      </c>
      <c r="W11" s="142">
        <f>'3.VTP'!AH6</f>
        <v>0</v>
      </c>
      <c r="X11" s="142">
        <f>'3.VTP'!AI6</f>
        <v>0</v>
      </c>
      <c r="Y11" s="142">
        <f>'3.VTP'!AK6</f>
        <v>0</v>
      </c>
      <c r="Z11" s="142">
        <f>'3.VTP'!AM6</f>
        <v>0</v>
      </c>
      <c r="AA11" s="142">
        <f>'3.VTP'!AN6</f>
        <v>0</v>
      </c>
      <c r="AB11" s="142">
        <f>'3.VTP'!AO6</f>
        <v>0</v>
      </c>
      <c r="AC11" s="142">
        <f>'3.VTP'!AP6</f>
        <v>0</v>
      </c>
      <c r="AD11" s="142">
        <f>'3.VTP'!AR6</f>
        <v>0</v>
      </c>
      <c r="AE11" s="142">
        <f>'3.VTP'!AT6</f>
        <v>0</v>
      </c>
      <c r="AF11" s="143">
        <f>'3.VTP'!AU6</f>
        <v>50000</v>
      </c>
      <c r="AG11" s="45"/>
      <c r="AH11" s="45"/>
    </row>
    <row r="12" spans="1:34" ht="29.25" customHeight="1" x14ac:dyDescent="0.25">
      <c r="A12" s="141" t="s">
        <v>455</v>
      </c>
      <c r="B12" s="142">
        <f>'4.VTP'!E7</f>
        <v>15000</v>
      </c>
      <c r="C12" s="142">
        <f>'4.VTP'!F7</f>
        <v>0</v>
      </c>
      <c r="D12" s="142">
        <f>'4.VTP'!G7</f>
        <v>19326</v>
      </c>
      <c r="E12" s="142">
        <f>'4.VTP'!I7</f>
        <v>0</v>
      </c>
      <c r="F12" s="142">
        <f>'4.VTP'!K7</f>
        <v>34326</v>
      </c>
      <c r="G12" s="142">
        <f>'4.VTP'!L7</f>
        <v>0</v>
      </c>
      <c r="H12" s="142">
        <f>'4.VTP'!M7</f>
        <v>0</v>
      </c>
      <c r="I12" s="142">
        <f>'4.VTP'!N7</f>
        <v>0</v>
      </c>
      <c r="J12" s="142">
        <f>'4.VTP'!P7</f>
        <v>0</v>
      </c>
      <c r="K12" s="142">
        <f>'4.VTP'!R7</f>
        <v>0</v>
      </c>
      <c r="L12" s="142">
        <f>'4.VTP'!S7</f>
        <v>0</v>
      </c>
      <c r="M12" s="142">
        <f>'4.VTP'!T7</f>
        <v>0</v>
      </c>
      <c r="N12" s="142">
        <f>'4.VTP'!U7</f>
        <v>0</v>
      </c>
      <c r="O12" s="142">
        <f>'4.VTP'!W7</f>
        <v>0</v>
      </c>
      <c r="P12" s="142">
        <f>'4.VTP'!Y7</f>
        <v>0</v>
      </c>
      <c r="Q12" s="142">
        <f>'4.VTP'!Z7</f>
        <v>250000</v>
      </c>
      <c r="R12" s="142">
        <f>'4.VTP'!AA7</f>
        <v>0</v>
      </c>
      <c r="S12" s="142">
        <f>'4.VTP'!AB7</f>
        <v>0</v>
      </c>
      <c r="T12" s="142">
        <f>'4.VTP'!AD7</f>
        <v>250000</v>
      </c>
      <c r="U12" s="142">
        <f>'4.VTP'!AF7</f>
        <v>500000</v>
      </c>
      <c r="V12" s="142">
        <f>'4.VTP'!AG7</f>
        <v>250000</v>
      </c>
      <c r="W12" s="142">
        <f>'4.VTP'!AH7</f>
        <v>0</v>
      </c>
      <c r="X12" s="142">
        <f>'4.VTP'!AI7</f>
        <v>0</v>
      </c>
      <c r="Y12" s="142">
        <f>'4.VTP'!AK7</f>
        <v>250000</v>
      </c>
      <c r="Z12" s="142">
        <f>'4.VTP'!AM7</f>
        <v>500000</v>
      </c>
      <c r="AA12" s="142">
        <f>'4.VTP'!AN7</f>
        <v>0</v>
      </c>
      <c r="AB12" s="142">
        <f>'4.VTP'!AO7</f>
        <v>0</v>
      </c>
      <c r="AC12" s="142">
        <f>'4.VTP'!AP7</f>
        <v>0</v>
      </c>
      <c r="AD12" s="142">
        <f>'4.VTP'!AR7</f>
        <v>0</v>
      </c>
      <c r="AE12" s="142">
        <f>'4.VTP'!AU7</f>
        <v>1034326</v>
      </c>
      <c r="AF12" s="143">
        <f>'4.VTP'!AU7</f>
        <v>1034326</v>
      </c>
      <c r="AG12" s="146"/>
      <c r="AH12" s="45"/>
    </row>
    <row r="13" spans="1:34" ht="30.75" customHeight="1" thickBot="1" x14ac:dyDescent="0.3">
      <c r="A13" s="144" t="s">
        <v>456</v>
      </c>
      <c r="B13" s="145">
        <f>'5.VTP'!E7</f>
        <v>506519</v>
      </c>
      <c r="C13" s="145">
        <f>'5.VTP'!F7</f>
        <v>0</v>
      </c>
      <c r="D13" s="145">
        <f>'5.VTP'!G7</f>
        <v>0</v>
      </c>
      <c r="E13" s="148">
        <f>'5.VTP'!I7</f>
        <v>0</v>
      </c>
      <c r="F13" s="145">
        <f>'5.VTP'!K7</f>
        <v>506519</v>
      </c>
      <c r="G13" s="145">
        <f>'5.VTP'!L7</f>
        <v>1179306</v>
      </c>
      <c r="H13" s="145">
        <f>'5.VTP'!M7</f>
        <v>0</v>
      </c>
      <c r="I13" s="145">
        <f>'5.VTP'!N7</f>
        <v>0</v>
      </c>
      <c r="J13" s="145">
        <f>'5.VTP'!P7</f>
        <v>0</v>
      </c>
      <c r="K13" s="145">
        <f>'5.VTP'!R7</f>
        <v>1179306</v>
      </c>
      <c r="L13" s="145">
        <f>'5.VTP'!S7</f>
        <v>805700</v>
      </c>
      <c r="M13" s="145">
        <f>'5.VTP'!T7</f>
        <v>0</v>
      </c>
      <c r="N13" s="145">
        <f>'5.VTP'!U7</f>
        <v>0</v>
      </c>
      <c r="O13" s="145">
        <f>'5.VTP'!W7</f>
        <v>0</v>
      </c>
      <c r="P13" s="145">
        <f>'5.VTP'!Y7</f>
        <v>805700</v>
      </c>
      <c r="Q13" s="145">
        <f>'5.VTP'!Z7</f>
        <v>805700</v>
      </c>
      <c r="R13" s="145">
        <f>'5.VTP'!AA7</f>
        <v>0</v>
      </c>
      <c r="S13" s="145">
        <f>'5.VTP'!AB7</f>
        <v>0</v>
      </c>
      <c r="T13" s="145">
        <f>'5.VTP'!AD7</f>
        <v>0</v>
      </c>
      <c r="U13" s="145">
        <f>'5.VTP'!AF7</f>
        <v>805700</v>
      </c>
      <c r="V13" s="145">
        <f>'5.VTP'!AG7</f>
        <v>0</v>
      </c>
      <c r="W13" s="145">
        <f>'5.VTP'!AH7</f>
        <v>0</v>
      </c>
      <c r="X13" s="145">
        <f>'5.VTP'!AI7</f>
        <v>0</v>
      </c>
      <c r="Y13" s="145">
        <f>'5.VTP'!AK7</f>
        <v>0</v>
      </c>
      <c r="Z13" s="145">
        <f>'5.VTP'!AM7</f>
        <v>0</v>
      </c>
      <c r="AA13" s="145">
        <f>'5.VTP'!AN7</f>
        <v>140000</v>
      </c>
      <c r="AB13" s="145">
        <f>'5.VTP'!AO7</f>
        <v>0</v>
      </c>
      <c r="AC13" s="145">
        <f>'5.VTP'!AP7</f>
        <v>0</v>
      </c>
      <c r="AD13" s="145">
        <f>'5.VTP'!AR7</f>
        <v>0</v>
      </c>
      <c r="AE13" s="145">
        <f>'5.VTP'!AT7</f>
        <v>140000</v>
      </c>
      <c r="AF13" s="275">
        <f>'5.VTP'!AU7</f>
        <v>3437225</v>
      </c>
      <c r="AG13" s="147"/>
      <c r="AH13" s="45"/>
    </row>
    <row r="14" spans="1:34" x14ac:dyDescent="0.25">
      <c r="A14" s="45"/>
      <c r="B14" s="45"/>
      <c r="C14" s="45"/>
      <c r="D14" s="45"/>
      <c r="E14" s="147"/>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row>
    <row r="15" spans="1:34" x14ac:dyDescent="0.2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4" x14ac:dyDescent="0.25">
      <c r="A16" s="45"/>
      <c r="B16" s="45"/>
      <c r="C16" s="45"/>
      <c r="D16" s="45"/>
      <c r="E16" s="45"/>
      <c r="F16" s="147"/>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4" x14ac:dyDescent="0.2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4" x14ac:dyDescent="0.25">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85" zoomScaleNormal="85" workbookViewId="0">
      <selection activeCell="E45" sqref="E45"/>
    </sheetView>
  </sheetViews>
  <sheetFormatPr defaultColWidth="9.140625" defaultRowHeight="18" x14ac:dyDescent="0.25"/>
  <cols>
    <col min="1" max="1" width="9.140625" style="1"/>
    <col min="2" max="2" width="23.140625" style="1" customWidth="1"/>
    <col min="3" max="3" width="19.5703125" style="1" customWidth="1"/>
    <col min="4" max="4" width="30.42578125" style="1" customWidth="1"/>
    <col min="5" max="5" width="18.28515625" style="1" customWidth="1"/>
    <col min="6" max="6" width="150.5703125" style="1" customWidth="1"/>
    <col min="7" max="7" width="33.140625" style="1" customWidth="1"/>
    <col min="8" max="8" width="33.5703125" style="1" customWidth="1"/>
    <col min="9" max="9" width="19.28515625" style="1" customWidth="1"/>
    <col min="10" max="16384" width="9.140625" style="1"/>
  </cols>
  <sheetData>
    <row r="1" spans="1:15" x14ac:dyDescent="0.25">
      <c r="A1" s="387" t="s">
        <v>309</v>
      </c>
      <c r="B1" s="388"/>
      <c r="C1" s="388"/>
      <c r="D1" s="388"/>
      <c r="E1" s="388"/>
      <c r="F1" s="388"/>
      <c r="G1" s="388"/>
      <c r="H1" s="388"/>
      <c r="I1" s="32"/>
      <c r="J1" s="32"/>
      <c r="K1" s="32"/>
      <c r="L1" s="32"/>
      <c r="M1" s="32"/>
      <c r="N1" s="32"/>
      <c r="O1" s="32"/>
    </row>
    <row r="2" spans="1:15" x14ac:dyDescent="0.25">
      <c r="A2" s="389" t="s">
        <v>123</v>
      </c>
      <c r="B2" s="390"/>
      <c r="C2" s="390"/>
      <c r="D2" s="390"/>
      <c r="E2" s="390"/>
      <c r="F2" s="390"/>
      <c r="G2" s="390"/>
      <c r="H2" s="390"/>
      <c r="I2" s="33"/>
      <c r="J2" s="33"/>
      <c r="K2" s="33"/>
      <c r="L2" s="33"/>
      <c r="M2" s="33"/>
      <c r="N2" s="33"/>
      <c r="O2" s="33"/>
    </row>
    <row r="4" spans="1:15" ht="54" x14ac:dyDescent="0.25">
      <c r="A4" s="34" t="s">
        <v>38</v>
      </c>
      <c r="B4" s="34" t="s">
        <v>124</v>
      </c>
      <c r="C4" s="34" t="s">
        <v>125</v>
      </c>
      <c r="D4" s="34" t="s">
        <v>126</v>
      </c>
      <c r="E4" s="34" t="s">
        <v>127</v>
      </c>
      <c r="F4" s="34" t="s">
        <v>128</v>
      </c>
      <c r="G4" s="34" t="s">
        <v>129</v>
      </c>
      <c r="H4" s="34" t="s">
        <v>130</v>
      </c>
    </row>
    <row r="5" spans="1:15" x14ac:dyDescent="0.25">
      <c r="A5" s="9">
        <v>1</v>
      </c>
      <c r="B5" s="35"/>
      <c r="C5" s="9"/>
      <c r="D5" s="9"/>
      <c r="E5" s="9"/>
      <c r="F5" s="35"/>
      <c r="G5" s="9"/>
      <c r="H5" s="36"/>
    </row>
    <row r="6" spans="1:15" ht="92.25" customHeight="1" x14ac:dyDescent="0.25">
      <c r="A6" s="37">
        <v>2</v>
      </c>
      <c r="B6" s="38"/>
      <c r="C6" s="37"/>
      <c r="D6" s="37"/>
      <c r="E6" s="37"/>
      <c r="F6" s="38"/>
      <c r="G6" s="37"/>
      <c r="H6" s="39"/>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2021-11-15T06:35:50Z</cp:lastPrinted>
  <dcterms:created xsi:type="dcterms:W3CDTF">2018-05-28T06:38:28Z</dcterms:created>
  <dcterms:modified xsi:type="dcterms:W3CDTF">2022-06-16T12:15:55Z</dcterms:modified>
</cp:coreProperties>
</file>